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alil.sharepoint.com/sites/companydata/Data/ALIL/Enviro/EMS/Bucket Testing/2025-26/"/>
    </mc:Choice>
  </mc:AlternateContent>
  <xr:revisionPtr revIDLastSave="637" documentId="8_{554B811E-FC7E-4FE7-ACE9-8F373337D8C8}" xr6:coauthVersionLast="47" xr6:coauthVersionMax="47" xr10:uidLastSave="{E1DF3620-D0A3-4143-9438-F3CFF4457AF2}"/>
  <bookViews>
    <workbookView xWindow="30120" yWindow="15" windowWidth="26370" windowHeight="14820" firstSheet="1" activeTab="1" xr2:uid="{CC8748FF-4EDD-4070-85A6-9B98BDA28166}"/>
  </bookViews>
  <sheets>
    <sheet name="Pivot_Lateral" sheetId="1" r:id="rId1"/>
    <sheet name="Pivot_Lateral Report" sheetId="4" r:id="rId2"/>
    <sheet name="Rotorainer_Gun" sheetId="2" r:id="rId3"/>
    <sheet name="Rotorainer_Gun Report" sheetId="5" r:id="rId4"/>
    <sheet name="Sprinklers_Effluent" sheetId="3" r:id="rId5"/>
    <sheet name="Sprinklers_Effluent Report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E67" i="4" s="1"/>
  <c r="E2" i="3"/>
  <c r="E24" i="3"/>
  <c r="E22" i="3"/>
  <c r="A37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18" i="6"/>
  <c r="D7" i="6"/>
  <c r="D7" i="4"/>
  <c r="G12" i="2"/>
  <c r="G8" i="2"/>
  <c r="G7" i="2"/>
  <c r="G6" i="2"/>
  <c r="G3" i="2"/>
  <c r="G4" i="2"/>
  <c r="E68" i="5" l="1"/>
  <c r="E67" i="5"/>
  <c r="E66" i="5"/>
  <c r="E58" i="5"/>
  <c r="X4" i="2"/>
  <c r="G72" i="5" a="1"/>
  <c r="G72" i="5" s="1"/>
  <c r="B72" i="5" a="1"/>
  <c r="B72" i="5" s="1"/>
  <c r="E61" i="5" l="1"/>
  <c r="D7" i="5"/>
  <c r="E86" i="4" a="1"/>
  <c r="E86" i="4" s="1"/>
  <c r="E74" i="4" a="1"/>
  <c r="E74" i="4" s="1"/>
  <c r="A86" i="4" a="1"/>
  <c r="A86" i="4" s="1"/>
  <c r="A74" i="4" a="1"/>
  <c r="A74" i="4" s="1"/>
  <c r="E58" i="4"/>
  <c r="E68" i="4"/>
  <c r="E69" i="4"/>
  <c r="E63" i="4"/>
  <c r="E70" i="4"/>
  <c r="E9" i="1" l="1"/>
  <c r="U60" i="1"/>
  <c r="U61" i="1"/>
  <c r="U62" i="1"/>
  <c r="U63" i="1"/>
  <c r="T60" i="1"/>
  <c r="T61" i="1"/>
  <c r="T62" i="1"/>
  <c r="T63" i="1"/>
  <c r="E9" i="3"/>
  <c r="E10" i="3"/>
  <c r="E14" i="3"/>
  <c r="E15" i="3"/>
  <c r="E16" i="3"/>
  <c r="E17" i="3"/>
  <c r="E19" i="3"/>
  <c r="E20" i="3"/>
  <c r="E21" i="3"/>
  <c r="E3" i="3"/>
  <c r="D4" i="3"/>
  <c r="E4" i="3" s="1"/>
  <c r="D5" i="3"/>
  <c r="E5" i="3" s="1"/>
  <c r="D6" i="3"/>
  <c r="E6" i="3" s="1"/>
  <c r="D7" i="3"/>
  <c r="E7" i="3" s="1"/>
  <c r="D8" i="3"/>
  <c r="E8" i="3" s="1"/>
  <c r="D9" i="3"/>
  <c r="D10" i="3"/>
  <c r="D11" i="3"/>
  <c r="E11" i="3" s="1"/>
  <c r="D12" i="3"/>
  <c r="E12" i="3" s="1"/>
  <c r="D13" i="3"/>
  <c r="E13" i="3" s="1"/>
  <c r="D14" i="3"/>
  <c r="D15" i="3"/>
  <c r="D16" i="3"/>
  <c r="D17" i="3"/>
  <c r="D18" i="3"/>
  <c r="E18" i="3" s="1"/>
  <c r="D19" i="3"/>
  <c r="D20" i="3"/>
  <c r="D21" i="3"/>
  <c r="D3" i="3"/>
  <c r="D2" i="3"/>
  <c r="X5" i="2"/>
  <c r="X6" i="2"/>
  <c r="X7" i="2"/>
  <c r="Y7" i="2" s="1"/>
  <c r="Z7" i="2" s="1"/>
  <c r="X8" i="2"/>
  <c r="Y8" i="2" s="1"/>
  <c r="Z8" i="2" s="1"/>
  <c r="X9" i="2"/>
  <c r="Y9" i="2" s="1"/>
  <c r="Z9" i="2" s="1"/>
  <c r="X10" i="2"/>
  <c r="Y10" i="2" s="1"/>
  <c r="Z10" i="2" s="1"/>
  <c r="X11" i="2"/>
  <c r="Y11" i="2" s="1"/>
  <c r="Z11" i="2" s="1"/>
  <c r="X12" i="2"/>
  <c r="Y12" i="2" s="1"/>
  <c r="Z12" i="2" s="1"/>
  <c r="X13" i="2"/>
  <c r="X14" i="2"/>
  <c r="X15" i="2"/>
  <c r="X16" i="2"/>
  <c r="X17" i="2"/>
  <c r="X18" i="2"/>
  <c r="X19" i="2"/>
  <c r="Y19" i="2" s="1"/>
  <c r="Z19" i="2" s="1"/>
  <c r="X20" i="2"/>
  <c r="X21" i="2"/>
  <c r="X22" i="2"/>
  <c r="X23" i="2"/>
  <c r="Y4" i="2"/>
  <c r="Z4" i="2" s="1"/>
  <c r="D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4" i="2"/>
  <c r="U5" i="1"/>
  <c r="U6" i="1"/>
  <c r="U7" i="1"/>
  <c r="U8" i="1"/>
  <c r="U9" i="1"/>
  <c r="U10" i="1"/>
  <c r="U11" i="1"/>
  <c r="U12" i="1"/>
  <c r="U13" i="1"/>
  <c r="V13" i="1" s="1"/>
  <c r="W13" i="1" s="1"/>
  <c r="U14" i="1"/>
  <c r="U15" i="1"/>
  <c r="U16" i="1"/>
  <c r="V16" i="1" s="1"/>
  <c r="U17" i="1"/>
  <c r="V17" i="1" s="1"/>
  <c r="W17" i="1" s="1"/>
  <c r="U18" i="1"/>
  <c r="V18" i="1" s="1"/>
  <c r="W18" i="1" s="1"/>
  <c r="U19" i="1"/>
  <c r="V19" i="1" s="1"/>
  <c r="W19" i="1" s="1"/>
  <c r="U20" i="1"/>
  <c r="V20" i="1" s="1"/>
  <c r="W20" i="1" s="1"/>
  <c r="U21" i="1"/>
  <c r="V21" i="1" s="1"/>
  <c r="W21" i="1" s="1"/>
  <c r="U22" i="1"/>
  <c r="V22" i="1" s="1"/>
  <c r="W22" i="1" s="1"/>
  <c r="U23" i="1"/>
  <c r="V23" i="1" s="1"/>
  <c r="W23" i="1" s="1"/>
  <c r="U24" i="1"/>
  <c r="V24" i="1" s="1"/>
  <c r="W24" i="1" s="1"/>
  <c r="U25" i="1"/>
  <c r="V25" i="1" s="1"/>
  <c r="W25" i="1" s="1"/>
  <c r="U26" i="1"/>
  <c r="V26" i="1" s="1"/>
  <c r="U27" i="1"/>
  <c r="V27" i="1" s="1"/>
  <c r="U28" i="1"/>
  <c r="U29" i="1"/>
  <c r="U30" i="1"/>
  <c r="V30" i="1" s="1"/>
  <c r="U31" i="1"/>
  <c r="V31" i="1" s="1"/>
  <c r="U32" i="1"/>
  <c r="V32" i="1" s="1"/>
  <c r="U33" i="1"/>
  <c r="U34" i="1"/>
  <c r="U35" i="1"/>
  <c r="U36" i="1"/>
  <c r="U37" i="1"/>
  <c r="U38" i="1"/>
  <c r="U39" i="1"/>
  <c r="V39" i="1" s="1"/>
  <c r="U40" i="1"/>
  <c r="V40" i="1" s="1"/>
  <c r="U41" i="1"/>
  <c r="V41" i="1" s="1"/>
  <c r="U42" i="1"/>
  <c r="V42" i="1" s="1"/>
  <c r="U43" i="1"/>
  <c r="U44" i="1"/>
  <c r="U45" i="1"/>
  <c r="U46" i="1"/>
  <c r="V46" i="1" s="1"/>
  <c r="U47" i="1"/>
  <c r="V47" i="1" s="1"/>
  <c r="U48" i="1"/>
  <c r="V48" i="1" s="1"/>
  <c r="U49" i="1"/>
  <c r="V49" i="1" s="1"/>
  <c r="U50" i="1"/>
  <c r="W50" i="1" s="1"/>
  <c r="U51" i="1"/>
  <c r="V51" i="1" s="1"/>
  <c r="U52" i="1"/>
  <c r="V52" i="1" s="1"/>
  <c r="U53" i="1"/>
  <c r="V53" i="1" s="1"/>
  <c r="U54" i="1"/>
  <c r="W54" i="1" s="1"/>
  <c r="U55" i="1"/>
  <c r="W55" i="1" s="1"/>
  <c r="U56" i="1"/>
  <c r="V56" i="1" s="1"/>
  <c r="U57" i="1"/>
  <c r="V57" i="1" s="1"/>
  <c r="U58" i="1"/>
  <c r="W58" i="1" s="1"/>
  <c r="U59" i="1"/>
  <c r="V59" i="1" s="1"/>
  <c r="U4" i="1"/>
  <c r="V4" i="1" s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28" i="1"/>
  <c r="W37" i="1" l="1"/>
  <c r="V38" i="1"/>
  <c r="W38" i="1" s="1"/>
  <c r="V37" i="1"/>
  <c r="V34" i="1"/>
  <c r="W34" i="1" s="1"/>
  <c r="V55" i="1"/>
  <c r="V54" i="1"/>
  <c r="V36" i="1"/>
  <c r="W36" i="1" s="1"/>
  <c r="V35" i="1"/>
  <c r="W35" i="1" s="1"/>
  <c r="W31" i="1"/>
  <c r="W4" i="1"/>
  <c r="W56" i="1"/>
  <c r="W57" i="1"/>
  <c r="W32" i="1"/>
  <c r="V58" i="1"/>
  <c r="E23" i="3"/>
  <c r="Y6" i="2"/>
  <c r="Z6" i="2" s="1"/>
  <c r="Y5" i="2"/>
  <c r="Z5" i="2" s="1"/>
  <c r="Y23" i="2"/>
  <c r="Z23" i="2" s="1"/>
  <c r="Y22" i="2"/>
  <c r="Z22" i="2" s="1"/>
  <c r="Y21" i="2"/>
  <c r="Z21" i="2" s="1"/>
  <c r="Y20" i="2"/>
  <c r="Z20" i="2" s="1"/>
  <c r="Y18" i="2"/>
  <c r="Z18" i="2" s="1"/>
  <c r="Y17" i="2"/>
  <c r="Z17" i="2" s="1"/>
  <c r="Y16" i="2"/>
  <c r="Z16" i="2" s="1"/>
  <c r="Y15" i="2"/>
  <c r="Z15" i="2" s="1"/>
  <c r="Y14" i="2"/>
  <c r="Z14" i="2" s="1"/>
  <c r="Y13" i="2"/>
  <c r="Z13" i="2" s="1"/>
  <c r="F36" i="5"/>
  <c r="W53" i="1"/>
  <c r="W52" i="1"/>
  <c r="W51" i="1"/>
  <c r="V33" i="1"/>
  <c r="W33" i="1" s="1"/>
  <c r="V45" i="1"/>
  <c r="W45" i="1" s="1"/>
  <c r="V44" i="1"/>
  <c r="W44" i="1" s="1"/>
  <c r="V43" i="1"/>
  <c r="W43" i="1" s="1"/>
  <c r="W30" i="1"/>
  <c r="W49" i="1"/>
  <c r="W48" i="1"/>
  <c r="W47" i="1"/>
  <c r="V50" i="1"/>
  <c r="W42" i="1"/>
  <c r="V29" i="1"/>
  <c r="W29" i="1" s="1"/>
  <c r="V28" i="1"/>
  <c r="W28" i="1" s="1"/>
  <c r="W40" i="1"/>
  <c r="W59" i="1"/>
  <c r="W39" i="1"/>
  <c r="W46" i="1"/>
  <c r="W41" i="1"/>
  <c r="W27" i="1"/>
  <c r="W26" i="1"/>
  <c r="W16" i="1"/>
  <c r="B5" i="1"/>
  <c r="B6" i="1" s="1"/>
  <c r="E4" i="1" s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4" i="1"/>
  <c r="A40" i="6" l="1"/>
  <c r="F37" i="6"/>
  <c r="AA4" i="2"/>
  <c r="H3" i="1"/>
  <c r="V15" i="1"/>
  <c r="W15" i="1" s="1"/>
  <c r="V14" i="1"/>
  <c r="W14" i="1" s="1"/>
  <c r="V12" i="1"/>
  <c r="W12" i="1" s="1"/>
  <c r="V11" i="1"/>
  <c r="W11" i="1" s="1"/>
  <c r="V10" i="1"/>
  <c r="W10" i="1" s="1"/>
  <c r="V9" i="1"/>
  <c r="W9" i="1" s="1"/>
  <c r="V8" i="1"/>
  <c r="W8" i="1" s="1"/>
  <c r="V7" i="1"/>
  <c r="W7" i="1" s="1"/>
  <c r="V6" i="1"/>
  <c r="W6" i="1"/>
  <c r="V5" i="1"/>
  <c r="W5" i="1" s="1"/>
  <c r="AA7" i="2" l="1"/>
  <c r="AA18" i="2"/>
  <c r="AA17" i="2"/>
  <c r="AA16" i="2"/>
  <c r="AA15" i="2"/>
  <c r="AA14" i="2"/>
  <c r="AA13" i="2"/>
  <c r="AA23" i="2"/>
  <c r="AA6" i="2"/>
  <c r="AA20" i="2"/>
  <c r="AA5" i="2"/>
  <c r="AA8" i="2"/>
  <c r="AA19" i="2"/>
  <c r="AA9" i="2"/>
  <c r="AA12" i="2"/>
  <c r="AA11" i="2"/>
  <c r="AA22" i="2"/>
  <c r="AA10" i="2"/>
  <c r="A36" i="5" s="1"/>
  <c r="AA21" i="2"/>
  <c r="H6" i="1"/>
  <c r="H4" i="1"/>
  <c r="F36" i="4" s="1"/>
  <c r="X15" i="1" l="1"/>
  <c r="X43" i="1"/>
  <c r="X35" i="1"/>
  <c r="X34" i="1"/>
  <c r="X24" i="1"/>
  <c r="X25" i="1"/>
  <c r="X31" i="1"/>
  <c r="X32" i="1"/>
  <c r="X29" i="1"/>
  <c r="X28" i="1"/>
  <c r="X45" i="1"/>
  <c r="X23" i="1"/>
  <c r="X54" i="1"/>
  <c r="X37" i="1"/>
  <c r="X36" i="1"/>
  <c r="X33" i="1"/>
  <c r="X50" i="1"/>
  <c r="X44" i="1"/>
  <c r="X53" i="1"/>
  <c r="X52" i="1"/>
  <c r="X51" i="1"/>
  <c r="X58" i="1"/>
  <c r="X57" i="1"/>
  <c r="X56" i="1"/>
  <c r="X55" i="1"/>
  <c r="X38" i="1"/>
  <c r="X26" i="1"/>
  <c r="X46" i="1"/>
  <c r="X39" i="1"/>
  <c r="X40" i="1"/>
  <c r="X27" i="1"/>
  <c r="X42" i="1"/>
  <c r="X49" i="1"/>
  <c r="X59" i="1"/>
  <c r="X47" i="1"/>
  <c r="X48" i="1"/>
  <c r="X30" i="1"/>
  <c r="X41" i="1"/>
  <c r="X14" i="1"/>
  <c r="X16" i="1"/>
  <c r="X18" i="1"/>
  <c r="X20" i="1"/>
  <c r="X21" i="1"/>
  <c r="X22" i="1"/>
  <c r="X10" i="1"/>
  <c r="X12" i="1"/>
  <c r="X17" i="1"/>
  <c r="X19" i="1"/>
  <c r="X11" i="1"/>
  <c r="X13" i="1"/>
  <c r="X8" i="1"/>
  <c r="X5" i="1"/>
  <c r="X9" i="1"/>
  <c r="X6" i="1"/>
  <c r="X7" i="1"/>
  <c r="X4" i="1"/>
  <c r="H7" i="1" l="1"/>
  <c r="H8" i="1" s="1"/>
  <c r="A3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<sst xmlns="http://schemas.openxmlformats.org/spreadsheetml/2006/main" count="277" uniqueCount="181">
  <si>
    <t>Spacing (m)</t>
  </si>
  <si>
    <t xml:space="preserve">Buckets </t>
  </si>
  <si>
    <t>Intended application depth (mm)</t>
  </si>
  <si>
    <t>Application depth (mm)</t>
  </si>
  <si>
    <t>Total volume (mm)</t>
  </si>
  <si>
    <t>Pivot Total Length (m)</t>
  </si>
  <si>
    <t>Average application depth (mm)</t>
  </si>
  <si>
    <t>20% of total length</t>
  </si>
  <si>
    <t>66% of total length</t>
  </si>
  <si>
    <t>Lower Quartile</t>
  </si>
  <si>
    <t>Lower Quartile average</t>
  </si>
  <si>
    <t>Distribution Uniformity</t>
  </si>
  <si>
    <t>Lateral Total Length (m)</t>
  </si>
  <si>
    <t>Wetted width (m)</t>
  </si>
  <si>
    <t xml:space="preserve">Recorded volume </t>
  </si>
  <si>
    <t>Speed at end wheels</t>
  </si>
  <si>
    <t>Bucket 1</t>
  </si>
  <si>
    <t>Distance</t>
  </si>
  <si>
    <t>Time</t>
  </si>
  <si>
    <t>Bucket  2</t>
  </si>
  <si>
    <t>Bucket 3</t>
  </si>
  <si>
    <t>Bucket  4</t>
  </si>
  <si>
    <t>Bucket 5</t>
  </si>
  <si>
    <t>Bucket  6</t>
  </si>
  <si>
    <t>Bucket 7</t>
  </si>
  <si>
    <t>Bucket  8</t>
  </si>
  <si>
    <t>Bucket 9</t>
  </si>
  <si>
    <t>Bucket  10</t>
  </si>
  <si>
    <t>Bucket 11</t>
  </si>
  <si>
    <t>Bucket  12</t>
  </si>
  <si>
    <t>Bucket 13</t>
  </si>
  <si>
    <t>Bucket 14</t>
  </si>
  <si>
    <t>Bucket 15</t>
  </si>
  <si>
    <t>Bucket 16</t>
  </si>
  <si>
    <t>Bucket 17</t>
  </si>
  <si>
    <t>Bucket 18</t>
  </si>
  <si>
    <t>Bucket 19</t>
  </si>
  <si>
    <t>Bucket 20</t>
  </si>
  <si>
    <t>Bucket 21</t>
  </si>
  <si>
    <t>Bucket 22</t>
  </si>
  <si>
    <t>Bucket 23</t>
  </si>
  <si>
    <t>Bucket 24</t>
  </si>
  <si>
    <t>Bucket 25</t>
  </si>
  <si>
    <t>Bucket 26</t>
  </si>
  <si>
    <t>Bucket 27</t>
  </si>
  <si>
    <t>Bucket 28</t>
  </si>
  <si>
    <t>Bucket 29</t>
  </si>
  <si>
    <t>Bucket 30</t>
  </si>
  <si>
    <t>Bucket 31</t>
  </si>
  <si>
    <t>Bucket 32</t>
  </si>
  <si>
    <t>Bucket 33</t>
  </si>
  <si>
    <t>Bucket 34</t>
  </si>
  <si>
    <t>Bucket 55</t>
  </si>
  <si>
    <t>Bucket 36</t>
  </si>
  <si>
    <t>Bucket 37</t>
  </si>
  <si>
    <t>Bucket 38</t>
  </si>
  <si>
    <t>Bucket 39</t>
  </si>
  <si>
    <t>Bucket 40</t>
  </si>
  <si>
    <t>Bucket 41</t>
  </si>
  <si>
    <t>Bucket 42</t>
  </si>
  <si>
    <t>Bucket 43</t>
  </si>
  <si>
    <t>Bucket 44</t>
  </si>
  <si>
    <t>Bucket 45</t>
  </si>
  <si>
    <t>Bucket 46</t>
  </si>
  <si>
    <t>Bucket 47</t>
  </si>
  <si>
    <t>Bucket 48</t>
  </si>
  <si>
    <t>Bucket 49</t>
  </si>
  <si>
    <t>Bucket 50</t>
  </si>
  <si>
    <t>Bucket 51</t>
  </si>
  <si>
    <t>Bucket 52</t>
  </si>
  <si>
    <t>Bucket 53</t>
  </si>
  <si>
    <t>Bucket 54</t>
  </si>
  <si>
    <t>Bucket 56</t>
  </si>
  <si>
    <t>Spacing</t>
  </si>
  <si>
    <t>Right</t>
  </si>
  <si>
    <t>Bucket 10</t>
  </si>
  <si>
    <t>Bucket 8</t>
  </si>
  <si>
    <t>Left</t>
  </si>
  <si>
    <t>Bucket  1</t>
  </si>
  <si>
    <t>Bucket 2</t>
  </si>
  <si>
    <t>Bucket 4</t>
  </si>
  <si>
    <t>Bucket 6</t>
  </si>
  <si>
    <t>Location:</t>
  </si>
  <si>
    <t>Bucket</t>
  </si>
  <si>
    <t>Application Depth (ml)</t>
  </si>
  <si>
    <t>Application Depth (mm)</t>
  </si>
  <si>
    <t>Container Radius (mm)</t>
  </si>
  <si>
    <t>Container Area (m2)</t>
  </si>
  <si>
    <t>Average application depth</t>
  </si>
  <si>
    <t>Average application depth/day</t>
  </si>
  <si>
    <t>Bucket Test Results Summary</t>
  </si>
  <si>
    <t>Date</t>
  </si>
  <si>
    <t>Assessor</t>
  </si>
  <si>
    <t>Farm</t>
  </si>
  <si>
    <t xml:space="preserve">Irrigator </t>
  </si>
  <si>
    <t>Irrigation Type</t>
  </si>
  <si>
    <t>Sarah Everest</t>
  </si>
  <si>
    <t>Nicole Matheson</t>
  </si>
  <si>
    <t>Lucy Reeve</t>
  </si>
  <si>
    <t>Russ Kelly</t>
  </si>
  <si>
    <t xml:space="preserve">Pivot </t>
  </si>
  <si>
    <t>Lateral</t>
  </si>
  <si>
    <t>Results</t>
  </si>
  <si>
    <t>Distribution Uniformity (DU)</t>
  </si>
  <si>
    <t>Applied Depth Average (mm)</t>
  </si>
  <si>
    <t>Test Passed</t>
  </si>
  <si>
    <t>Attention Need</t>
  </si>
  <si>
    <t>Test did not Pass</t>
  </si>
  <si>
    <t>0.8 or higher</t>
  </si>
  <si>
    <t>Within 10%</t>
  </si>
  <si>
    <t>0.65  - 0.79</t>
  </si>
  <si>
    <t>Within 25%</t>
  </si>
  <si>
    <t>Less than 0.65</t>
  </si>
  <si>
    <t>Greater than 25%</t>
  </si>
  <si>
    <t>Distribution 
Uniformity</t>
  </si>
  <si>
    <t>Measured Depth to 
Target Depth</t>
  </si>
  <si>
    <t>Data Interpretation</t>
  </si>
  <si>
    <t>Meausred Application Depth</t>
  </si>
  <si>
    <t>Is the assessment of the measured irrigation applied depth. Measured application depths should be within 10% of the target depth (this does not include any end gun).</t>
  </si>
  <si>
    <t xml:space="preserve">Is the measure of how evenly water is being applied along the wetted area of the irrigator. A good DU (&gt;0.8) is critical to both pasture/crop production and irrigation efficiency. </t>
  </si>
  <si>
    <t>Field Data</t>
  </si>
  <si>
    <t>With End Gun</t>
  </si>
  <si>
    <t>Inlet Pressure</t>
  </si>
  <si>
    <t>Wetted Width (m)</t>
  </si>
  <si>
    <t>Bucket Diameter (mm)</t>
  </si>
  <si>
    <t>Bucket Open Area (m2)</t>
  </si>
  <si>
    <t>Speed (m/min)</t>
  </si>
  <si>
    <t>Speed Test Time</t>
  </si>
  <si>
    <t>Speed Test Distance (m)</t>
  </si>
  <si>
    <t>Target Depth (mm)</t>
  </si>
  <si>
    <t>Yes</t>
  </si>
  <si>
    <t>No</t>
  </si>
  <si>
    <t>(kPA)</t>
  </si>
  <si>
    <t>(Bar)</t>
  </si>
  <si>
    <t>(PSI)</t>
  </si>
  <si>
    <t>With Corner Arm</t>
  </si>
  <si>
    <t>Total Length (m)</t>
  </si>
  <si>
    <t>Recorded Bucket Volumes (ml)</t>
  </si>
  <si>
    <t>In order from start of irrigator to end</t>
  </si>
  <si>
    <t>Rotorainer</t>
  </si>
  <si>
    <t>Turborain</t>
  </si>
  <si>
    <t>Gun</t>
  </si>
  <si>
    <t>Total width (m)</t>
  </si>
  <si>
    <t>GREEN SHADED BOXES FOR INPUT DATA</t>
  </si>
  <si>
    <t>Recorded volume (ml)</t>
  </si>
  <si>
    <t>*Bucket zero at 1/5 of length</t>
  </si>
  <si>
    <t>*Insert wetted width</t>
  </si>
  <si>
    <t>Irrigation</t>
  </si>
  <si>
    <t>Effluent</t>
  </si>
  <si>
    <t>Sprinkler</t>
  </si>
  <si>
    <t>Long Line Lateral</t>
  </si>
  <si>
    <t>K-Line</t>
  </si>
  <si>
    <t>Fixed Grid</t>
  </si>
  <si>
    <t>Effluent Irrigator</t>
  </si>
  <si>
    <t>Solid Set</t>
  </si>
  <si>
    <t>Application Depth Test</t>
  </si>
  <si>
    <t>Bucket Volume (mL)</t>
  </si>
  <si>
    <t>Bucket 1:</t>
  </si>
  <si>
    <t>Bucket 2:</t>
  </si>
  <si>
    <t>Bucket 3:</t>
  </si>
  <si>
    <t>Bucket 4:</t>
  </si>
  <si>
    <t>Bucket 5:</t>
  </si>
  <si>
    <t>Bucket 6:</t>
  </si>
  <si>
    <t>Bucket 7:</t>
  </si>
  <si>
    <t>Bucket 8:</t>
  </si>
  <si>
    <t>Bucket 9:</t>
  </si>
  <si>
    <t>Bucket 10:</t>
  </si>
  <si>
    <t>Bucket 11:</t>
  </si>
  <si>
    <t>Bucket 12:</t>
  </si>
  <si>
    <t>Bucket 13:</t>
  </si>
  <si>
    <t>Bucket 15:</t>
  </si>
  <si>
    <t>Bucket 14:</t>
  </si>
  <si>
    <t>Applied Depth per 24 Hours (mm/24 hour shift)</t>
  </si>
  <si>
    <t>Average Application Depth (mm/12 hour shift)</t>
  </si>
  <si>
    <t>Average application depth/12 hour</t>
  </si>
  <si>
    <t>Average Application Depth per hour (mm/hour)</t>
  </si>
  <si>
    <t>Bucket volume and bucket area is used to determine application depth.
Average volume is determined per hour, per 12 hours and per 24 hours.</t>
  </si>
  <si>
    <t>Duration of Test (hour)</t>
  </si>
  <si>
    <t>Application Depth for 1 Hour (mm/hour)</t>
  </si>
  <si>
    <t>Irrigation/Effluent?</t>
  </si>
  <si>
    <t>Test Run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</si>
</sst>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0.00000"/>
    <numFmt numFmtId="167" formatCode="0.000000"/>
    <numFmt numFmtId="168" formatCode="[$-F800]dddd\,\ mmmm\ dd\,\ yyyy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Montserrat"/>
    </font>
    <font>
      <b/>
      <sz val="11"/>
      <color theme="1"/>
      <name val="Montserrat"/>
    </font>
    <font>
      <b/>
      <sz val="16"/>
      <color theme="1"/>
      <name val="Montserrat"/>
    </font>
    <font>
      <b/>
      <sz val="20"/>
      <color theme="1"/>
      <name val="Montserrat"/>
    </font>
    <font>
      <b/>
      <u/>
      <sz val="11"/>
      <color theme="1"/>
      <name val="Montserrat"/>
    </font>
    <font>
      <b/>
      <sz val="11"/>
      <color rgb="FF92D050"/>
      <name val="Montserrat"/>
    </font>
    <font>
      <b/>
      <sz val="11"/>
      <color rgb="FFFFC000"/>
      <name val="Montserrat"/>
    </font>
    <font>
      <b/>
      <sz val="11"/>
      <color rgb="FFFF0000"/>
      <name val="Montserrat"/>
    </font>
    <font>
      <sz val="9"/>
      <color theme="1"/>
      <name val="Montserrat"/>
    </font>
    <font>
      <b/>
      <i/>
      <sz val="9"/>
      <color theme="1"/>
      <name val="Montserrat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12"/>
      <color theme="1"/>
      <name val="Montserrat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2">
    <xf numFmtId="0" fontId="0" fillId="0" borderId="0" xfId="0"/>
    <xf numFmtId="0" fontId="2" fillId="0" borderId="0" xfId="0" applyFont="1"/>
    <xf numFmtId="1" fontId="0" fillId="0" borderId="0" xfId="0" applyNumberFormat="1"/>
    <xf numFmtId="43" fontId="0" fillId="0" borderId="0" xfId="1" applyFont="1"/>
    <xf numFmtId="0" fontId="3" fillId="0" borderId="0" xfId="0" applyFont="1"/>
    <xf numFmtId="0" fontId="5" fillId="0" borderId="0" xfId="0" applyFont="1"/>
    <xf numFmtId="0" fontId="9" fillId="0" borderId="0" xfId="0" applyFont="1"/>
    <xf numFmtId="0" fontId="7" fillId="0" borderId="0" xfId="0" applyFont="1"/>
    <xf numFmtId="0" fontId="13" fillId="0" borderId="0" xfId="0" applyFont="1"/>
    <xf numFmtId="0" fontId="14" fillId="0" borderId="0" xfId="0" applyFont="1"/>
    <xf numFmtId="0" fontId="4" fillId="0" borderId="0" xfId="0" applyFont="1"/>
    <xf numFmtId="2" fontId="4" fillId="0" borderId="0" xfId="0" applyNumberFormat="1" applyFont="1"/>
    <xf numFmtId="0" fontId="15" fillId="0" borderId="0" xfId="0" applyFont="1"/>
    <xf numFmtId="165" fontId="4" fillId="0" borderId="0" xfId="0" applyNumberFormat="1" applyFont="1"/>
    <xf numFmtId="167" fontId="4" fillId="0" borderId="0" xfId="0" applyNumberFormat="1" applyFont="1"/>
    <xf numFmtId="0" fontId="16" fillId="0" borderId="0" xfId="0" applyFont="1"/>
    <xf numFmtId="0" fontId="9" fillId="2" borderId="0" xfId="0" applyFont="1" applyFill="1"/>
    <xf numFmtId="0" fontId="5" fillId="2" borderId="0" xfId="0" applyFont="1" applyFill="1"/>
    <xf numFmtId="0" fontId="6" fillId="0" borderId="0" xfId="0" applyFont="1"/>
    <xf numFmtId="164" fontId="5" fillId="0" borderId="0" xfId="1" applyNumberFormat="1" applyFont="1"/>
    <xf numFmtId="0" fontId="6" fillId="2" borderId="0" xfId="0" applyFont="1" applyFill="1"/>
    <xf numFmtId="1" fontId="5" fillId="3" borderId="0" xfId="0" applyNumberFormat="1" applyFont="1" applyFill="1"/>
    <xf numFmtId="2" fontId="5" fillId="0" borderId="0" xfId="0" applyNumberFormat="1" applyFont="1"/>
    <xf numFmtId="1" fontId="5" fillId="0" borderId="0" xfId="0" applyNumberFormat="1" applyFont="1"/>
    <xf numFmtId="1" fontId="5" fillId="5" borderId="0" xfId="0" applyNumberFormat="1" applyFont="1" applyFill="1"/>
    <xf numFmtId="0" fontId="5" fillId="3" borderId="0" xfId="0" applyFont="1" applyFill="1"/>
    <xf numFmtId="43" fontId="5" fillId="0" borderId="0" xfId="1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vertical="top" wrapText="1"/>
    </xf>
    <xf numFmtId="165" fontId="5" fillId="0" borderId="0" xfId="0" applyNumberFormat="1" applyFont="1"/>
    <xf numFmtId="1" fontId="5" fillId="2" borderId="0" xfId="0" applyNumberFormat="1" applyFont="1" applyFill="1"/>
    <xf numFmtId="0" fontId="17" fillId="2" borderId="0" xfId="0" applyFont="1" applyFill="1"/>
    <xf numFmtId="0" fontId="17" fillId="0" borderId="0" xfId="0" applyFont="1"/>
    <xf numFmtId="0" fontId="5" fillId="5" borderId="0" xfId="0" applyFont="1" applyFill="1"/>
    <xf numFmtId="166" fontId="5" fillId="0" borderId="0" xfId="0" applyNumberFormat="1" applyFont="1"/>
    <xf numFmtId="0" fontId="5" fillId="4" borderId="0" xfId="0" applyFont="1" applyFill="1"/>
    <xf numFmtId="0" fontId="5" fillId="0" borderId="0" xfId="0" applyFont="1" applyAlignment="1">
      <alignment horizontal="center" vertical="center"/>
    </xf>
    <xf numFmtId="165" fontId="5" fillId="3" borderId="0" xfId="0" applyNumberFormat="1" applyFont="1" applyFill="1"/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0" xfId="0" applyFont="1" applyAlignment="1">
      <alignment horizontal="left"/>
    </xf>
    <xf numFmtId="168" fontId="5" fillId="0" borderId="0" xfId="0" applyNumberFormat="1" applyFont="1" applyAlignment="1">
      <alignment horizontal="left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Measured application rate (mm)</c:v>
          </c:tx>
          <c:spPr>
            <a:ln w="28575" cap="rnd">
              <a:solidFill>
                <a:schemeClr val="tx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Pivot_Lateral!$S$4:$S$59</c:f>
              <c:numCache>
                <c:formatCode>General</c:formatCode>
                <c:ptCount val="5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56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</c:numCache>
            </c:numRef>
          </c:cat>
          <c:val>
            <c:numRef>
              <c:f>Pivot_Lateral!$V$4:$V$59</c:f>
              <c:numCache>
                <c:formatCode>0.00</c:formatCode>
                <c:ptCount val="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740-4AEA-9618-DE26F9B801DD}"/>
            </c:ext>
          </c:extLst>
        </c:ser>
        <c:ser>
          <c:idx val="1"/>
          <c:order val="1"/>
          <c:tx>
            <c:v>Intended application depth (mm)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Pivot_Lateral!$S$4:$S$59</c:f>
              <c:numCache>
                <c:formatCode>General</c:formatCode>
                <c:ptCount val="5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56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</c:numCache>
            </c:numRef>
          </c:cat>
          <c:val>
            <c:numRef>
              <c:f>Pivot_Lateral!$T$4:$T$59</c:f>
              <c:numCache>
                <c:formatCode>0.0</c:formatCode>
                <c:ptCount val="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740-4AEA-9618-DE26F9B80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3377936"/>
        <c:axId val="1013367496"/>
      </c:lineChart>
      <c:catAx>
        <c:axId val="101337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1013367496"/>
        <c:crosses val="autoZero"/>
        <c:auto val="1"/>
        <c:lblAlgn val="ctr"/>
        <c:lblOffset val="100"/>
        <c:tickLblSkip val="5"/>
        <c:noMultiLvlLbl val="0"/>
      </c:catAx>
      <c:valAx>
        <c:axId val="1013367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>
                    <a:latin typeface="Montserrat" panose="00000500000000000000" pitchFamily="2" charset="0"/>
                  </a:rPr>
                  <a:t>Application</a:t>
                </a:r>
                <a:r>
                  <a:rPr lang="en-NZ" baseline="0">
                    <a:latin typeface="Montserrat" panose="00000500000000000000" pitchFamily="2" charset="0"/>
                  </a:rPr>
                  <a:t> depth (mm)</a:t>
                </a:r>
                <a:endParaRPr lang="en-NZ">
                  <a:latin typeface="Montserrat" panose="00000500000000000000" pitchFamily="2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Z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1013377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Measured application rate (mm)</c:v>
          </c:tx>
          <c:spPr>
            <a:ln w="28575" cap="rnd">
              <a:solidFill>
                <a:schemeClr val="tx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Pivot_Lateral!$S$4:$S$59</c:f>
              <c:numCache>
                <c:formatCode>General</c:formatCode>
                <c:ptCount val="5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56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</c:numCache>
            </c:numRef>
          </c:cat>
          <c:val>
            <c:numRef>
              <c:f>Pivot_Lateral!$V$4:$V$59</c:f>
              <c:numCache>
                <c:formatCode>0.00</c:formatCode>
                <c:ptCount val="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27-4058-80E5-F16A3E6A23E7}"/>
            </c:ext>
          </c:extLst>
        </c:ser>
        <c:ser>
          <c:idx val="1"/>
          <c:order val="1"/>
          <c:tx>
            <c:v>Intended application depth (mm)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Pivot_Lateral!$S$4:$S$59</c:f>
              <c:numCache>
                <c:formatCode>General</c:formatCode>
                <c:ptCount val="5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56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</c:numCache>
            </c:numRef>
          </c:cat>
          <c:val>
            <c:numRef>
              <c:f>Pivot_Lateral!$T$4:$T$59</c:f>
              <c:numCache>
                <c:formatCode>0.0</c:formatCode>
                <c:ptCount val="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27-4058-80E5-F16A3E6A23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3377936"/>
        <c:axId val="1013367496"/>
      </c:lineChart>
      <c:catAx>
        <c:axId val="101337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1013367496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1013367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r>
                  <a:rPr lang="en-NZ">
                    <a:latin typeface="Montserrat" panose="00000500000000000000" pitchFamily="2" charset="0"/>
                  </a:rPr>
                  <a:t>Application depth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1013377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Measured application rate (mm)</c:v>
          </c:tx>
          <c:spPr>
            <a:ln w="28575" cap="rnd">
              <a:solidFill>
                <a:schemeClr val="tx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Pivot_Lateral!$S$4:$S$59</c:f>
              <c:numCache>
                <c:formatCode>General</c:formatCode>
                <c:ptCount val="5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56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</c:numCache>
            </c:numRef>
          </c:cat>
          <c:val>
            <c:numRef>
              <c:f>Rotorainer_Gun!$Y$4:$Y$23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00-4F0D-A335-04ACB059446A}"/>
            </c:ext>
          </c:extLst>
        </c:ser>
        <c:ser>
          <c:idx val="1"/>
          <c:order val="1"/>
          <c:tx>
            <c:v>Intended application depth (mm)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Pivot_Lateral!$S$4:$S$59</c:f>
              <c:numCache>
                <c:formatCode>General</c:formatCode>
                <c:ptCount val="5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56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</c:numCache>
            </c:numRef>
          </c:cat>
          <c:val>
            <c:numRef>
              <c:f>Rotorainer_Gun!$W$4:$W$23</c:f>
              <c:numCache>
                <c:formatCode>0.0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00-4F0D-A335-04ACB05944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3377936"/>
        <c:axId val="1013367496"/>
      </c:lineChart>
      <c:catAx>
        <c:axId val="101337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1013367496"/>
        <c:crosses val="autoZero"/>
        <c:auto val="1"/>
        <c:lblAlgn val="ctr"/>
        <c:lblOffset val="100"/>
        <c:noMultiLvlLbl val="0"/>
      </c:catAx>
      <c:valAx>
        <c:axId val="1013367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>
                    <a:latin typeface="Montserrat" panose="00000500000000000000" pitchFamily="2" charset="0"/>
                  </a:rPr>
                  <a:t>Application</a:t>
                </a:r>
                <a:r>
                  <a:rPr lang="en-NZ" baseline="0">
                    <a:latin typeface="Montserrat" panose="00000500000000000000" pitchFamily="2" charset="0"/>
                  </a:rPr>
                  <a:t> depth (mm)</a:t>
                </a:r>
                <a:endParaRPr lang="en-NZ">
                  <a:latin typeface="Montserrat" panose="00000500000000000000" pitchFamily="2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Z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1013377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Measured application rate (mm)</c:v>
          </c:tx>
          <c:spPr>
            <a:ln w="28575" cap="rnd">
              <a:solidFill>
                <a:schemeClr val="tx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Pivot_Lateral!$S$4:$S$59</c:f>
              <c:numCache>
                <c:formatCode>General</c:formatCode>
                <c:ptCount val="5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56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</c:numCache>
            </c:numRef>
          </c:cat>
          <c:val>
            <c:numRef>
              <c:f>Rotorainer_Gun!$Y$4:$Y$23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62-4C4C-B355-556FB6D45A09}"/>
            </c:ext>
          </c:extLst>
        </c:ser>
        <c:ser>
          <c:idx val="1"/>
          <c:order val="1"/>
          <c:tx>
            <c:v>Intended application depth (mm)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Pivot_Lateral!$S$4:$S$59</c:f>
              <c:numCache>
                <c:formatCode>General</c:formatCode>
                <c:ptCount val="5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56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</c:numCache>
            </c:numRef>
          </c:cat>
          <c:val>
            <c:numRef>
              <c:f>Rotorainer_Gun!$W$4:$W$23</c:f>
              <c:numCache>
                <c:formatCode>0.0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62-4C4C-B355-556FB6D45A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3377936"/>
        <c:axId val="1013367496"/>
      </c:lineChart>
      <c:catAx>
        <c:axId val="101337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1013367496"/>
        <c:crosses val="autoZero"/>
        <c:auto val="1"/>
        <c:lblAlgn val="ctr"/>
        <c:lblOffset val="100"/>
        <c:noMultiLvlLbl val="0"/>
      </c:catAx>
      <c:valAx>
        <c:axId val="1013367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r>
                  <a:rPr lang="en-NZ">
                    <a:latin typeface="Montserrat" panose="00000500000000000000" pitchFamily="2" charset="0"/>
                  </a:rPr>
                  <a:t>Application</a:t>
                </a:r>
                <a:r>
                  <a:rPr lang="en-NZ" baseline="0">
                    <a:latin typeface="Montserrat" panose="00000500000000000000" pitchFamily="2" charset="0"/>
                  </a:rPr>
                  <a:t> depth (mm)</a:t>
                </a:r>
                <a:endParaRPr lang="en-NZ">
                  <a:latin typeface="Montserrat" panose="00000500000000000000" pitchFamily="2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n-NZ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1013377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95249</xdr:colOff>
      <xdr:row>14</xdr:row>
      <xdr:rowOff>128586</xdr:rowOff>
    </xdr:from>
    <xdr:to>
      <xdr:col>9</xdr:col>
      <xdr:colOff>342900</xdr:colOff>
      <xdr:row>29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795347-BF00-9667-39DF-2A88348E45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1</xdr:row>
      <xdr:rowOff>9525</xdr:rowOff>
    </xdr:from>
    <xdr:to>
      <xdr:col>8</xdr:col>
      <xdr:colOff>582930</xdr:colOff>
      <xdr:row>4</xdr:row>
      <xdr:rowOff>174485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61EE983-E649-1F27-A581-6828146DA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200025"/>
          <a:ext cx="2571750" cy="732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28576</xdr:colOff>
      <xdr:row>13</xdr:row>
      <xdr:rowOff>133351</xdr:rowOff>
    </xdr:from>
    <xdr:to>
      <xdr:col>8</xdr:col>
      <xdr:colOff>485776</xdr:colOff>
      <xdr:row>31</xdr:row>
      <xdr:rowOff>95251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662B8140-7213-4B7C-9226-72597831A6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38102</xdr:colOff>
      <xdr:row>14</xdr:row>
      <xdr:rowOff>1</xdr:rowOff>
    </xdr:from>
    <xdr:to>
      <xdr:col>11</xdr:col>
      <xdr:colOff>285751</xdr:colOff>
      <xdr:row>29</xdr:row>
      <xdr:rowOff>209550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710C25-A4AE-4F82-9554-EF4CBD5659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1</xdr:row>
      <xdr:rowOff>9525</xdr:rowOff>
    </xdr:from>
    <xdr:to>
      <xdr:col>8</xdr:col>
      <xdr:colOff>581025</xdr:colOff>
      <xdr:row>4</xdr:row>
      <xdr:rowOff>170675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B24665-BA4B-4255-8558-279A960C3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200025"/>
          <a:ext cx="2571750" cy="732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19050</xdr:colOff>
      <xdr:row>13</xdr:row>
      <xdr:rowOff>57151</xdr:rowOff>
    </xdr:from>
    <xdr:to>
      <xdr:col>8</xdr:col>
      <xdr:colOff>571500</xdr:colOff>
      <xdr:row>31</xdr:row>
      <xdr:rowOff>133351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05C1B4A-B9DD-46D4-876D-DB0E78867D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1</xdr:row>
      <xdr:rowOff>9525</xdr:rowOff>
    </xdr:from>
    <xdr:to>
      <xdr:col>8</xdr:col>
      <xdr:colOff>590550</xdr:colOff>
      <xdr:row>4</xdr:row>
      <xdr:rowOff>174485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30FD7E-64EB-47B7-BB7C-AD2F63F04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200025"/>
          <a:ext cx="2571750" cy="732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30F5B-33E7-48DE-8110-53002CCF0A1C}">
  <dimension ref="A1:X68"/>
  <sheetViews>
    <sheetView workbookViewId="0">
      <selection activeCell="G14" sqref="G14"/>
    </sheetView>
  </sheetViews>
  <sheetFormatPr defaultRowHeight="16.8" x14ac:dyDescent="0.4"/>
  <cols>
    <col min="1" max="1" width="31.33203125" style="5" bestFit="1" customWidth="1"/>
    <col min="2" max="2" width="17.5546875" style="5" bestFit="1" customWidth="1"/>
    <col min="3" max="3" width="31.109375" style="5" customWidth="1"/>
    <col min="4" max="4" width="14.109375" style="5" customWidth="1"/>
    <col min="5" max="5" width="8.5546875" style="5" customWidth="1"/>
    <col min="6" max="6" width="9.44140625" style="5" customWidth="1"/>
    <col min="7" max="7" width="39.109375" style="5" customWidth="1"/>
    <col min="8" max="11" width="9.109375" style="5"/>
    <col min="13" max="13" width="16.109375" customWidth="1"/>
    <col min="14" max="14" width="31.33203125" bestFit="1" customWidth="1"/>
    <col min="15" max="16" width="16.109375" customWidth="1"/>
    <col min="17" max="17" width="22.33203125" bestFit="1" customWidth="1"/>
    <col min="18" max="18" width="22.33203125" customWidth="1"/>
    <col min="19" max="19" width="13" style="10" bestFit="1" customWidth="1"/>
    <col min="20" max="20" width="31.5546875" style="10" bestFit="1" customWidth="1"/>
    <col min="21" max="21" width="23" style="10" customWidth="1"/>
    <col min="22" max="22" width="9.44140625" style="10" customWidth="1"/>
    <col min="23" max="23" width="4.5546875" style="10" bestFit="1" customWidth="1"/>
    <col min="24" max="24" width="7" style="10" bestFit="1" customWidth="1"/>
  </cols>
  <sheetData>
    <row r="1" spans="1:24" x14ac:dyDescent="0.4">
      <c r="A1" s="16" t="s">
        <v>143</v>
      </c>
      <c r="B1" s="17"/>
    </row>
    <row r="3" spans="1:24" x14ac:dyDescent="0.4">
      <c r="D3" s="5" t="s">
        <v>0</v>
      </c>
      <c r="E3" s="5" t="s">
        <v>1</v>
      </c>
      <c r="G3" s="18" t="s">
        <v>4</v>
      </c>
      <c r="H3" s="19">
        <f>SUM(U4:U59)</f>
        <v>0</v>
      </c>
      <c r="T3" s="12" t="s">
        <v>2</v>
      </c>
      <c r="U3" s="12" t="s">
        <v>3</v>
      </c>
    </row>
    <row r="4" spans="1:24" x14ac:dyDescent="0.4">
      <c r="A4" s="5" t="s">
        <v>5</v>
      </c>
      <c r="B4" s="20"/>
      <c r="C4" s="18"/>
      <c r="D4" s="5">
        <v>15</v>
      </c>
      <c r="E4" s="21">
        <f>B6/D4</f>
        <v>0</v>
      </c>
      <c r="G4" s="18" t="s">
        <v>6</v>
      </c>
      <c r="H4" s="22" t="e">
        <f>AVERAGE(V4:V59)</f>
        <v>#DIV/0!</v>
      </c>
      <c r="S4" s="12">
        <v>1</v>
      </c>
      <c r="T4" s="13">
        <f t="shared" ref="T4:T35" si="0">$H$5</f>
        <v>0</v>
      </c>
      <c r="U4" s="13">
        <f t="shared" ref="U4:U35" si="1">1000*B13/51044.6</f>
        <v>0</v>
      </c>
      <c r="V4" s="11" t="str">
        <f>IF(U4=0,"",U4)</f>
        <v/>
      </c>
      <c r="W4" s="11" t="str">
        <f t="shared" ref="W4:W15" si="2">IF(U4=0,"",(V4+0.00001*S4))</f>
        <v/>
      </c>
      <c r="X4" s="11" t="e">
        <f t="shared" ref="X4:X35" si="3">IF(W4&lt;=$H$6,W4,"")</f>
        <v>#NUM!</v>
      </c>
    </row>
    <row r="5" spans="1:24" x14ac:dyDescent="0.4">
      <c r="A5" s="5" t="s">
        <v>7</v>
      </c>
      <c r="B5" s="23">
        <f>SUM(B4*0.2)</f>
        <v>0</v>
      </c>
      <c r="C5" s="24" t="s">
        <v>145</v>
      </c>
      <c r="G5" s="18" t="s">
        <v>2</v>
      </c>
      <c r="H5" s="17"/>
      <c r="S5" s="12">
        <v>2</v>
      </c>
      <c r="T5" s="13">
        <f t="shared" si="0"/>
        <v>0</v>
      </c>
      <c r="U5" s="13">
        <f t="shared" si="1"/>
        <v>0</v>
      </c>
      <c r="V5" s="11" t="str">
        <f t="shared" ref="V5:V59" si="4">IF(U5=0,"",U5)</f>
        <v/>
      </c>
      <c r="W5" s="11" t="str">
        <f t="shared" si="2"/>
        <v/>
      </c>
      <c r="X5" s="11" t="e">
        <f t="shared" si="3"/>
        <v>#NUM!</v>
      </c>
    </row>
    <row r="6" spans="1:24" x14ac:dyDescent="0.4">
      <c r="A6" s="5" t="s">
        <v>8</v>
      </c>
      <c r="B6" s="23">
        <f>SUM(B4-B5)</f>
        <v>0</v>
      </c>
      <c r="C6" s="23"/>
      <c r="G6" s="18" t="s">
        <v>9</v>
      </c>
      <c r="H6" s="22" t="e">
        <f>QUARTILE(W4:W59,1)</f>
        <v>#NUM!</v>
      </c>
      <c r="S6" s="12">
        <v>3</v>
      </c>
      <c r="T6" s="13">
        <f t="shared" si="0"/>
        <v>0</v>
      </c>
      <c r="U6" s="13">
        <f t="shared" si="1"/>
        <v>0</v>
      </c>
      <c r="V6" s="11" t="str">
        <f t="shared" si="4"/>
        <v/>
      </c>
      <c r="W6" s="11" t="str">
        <f t="shared" si="2"/>
        <v/>
      </c>
      <c r="X6" s="11" t="e">
        <f t="shared" si="3"/>
        <v>#NUM!</v>
      </c>
    </row>
    <row r="7" spans="1:24" x14ac:dyDescent="0.4">
      <c r="B7" s="23"/>
      <c r="C7" s="23"/>
      <c r="E7" s="23"/>
      <c r="G7" s="18" t="s">
        <v>10</v>
      </c>
      <c r="H7" s="22" t="e">
        <f>AVERAGE(X4:X59)</f>
        <v>#NUM!</v>
      </c>
      <c r="S7" s="12">
        <v>4</v>
      </c>
      <c r="T7" s="13">
        <f t="shared" si="0"/>
        <v>0</v>
      </c>
      <c r="U7" s="13">
        <f t="shared" si="1"/>
        <v>0</v>
      </c>
      <c r="V7" s="11" t="str">
        <f t="shared" si="4"/>
        <v/>
      </c>
      <c r="W7" s="11" t="str">
        <f t="shared" si="2"/>
        <v/>
      </c>
      <c r="X7" s="11" t="e">
        <f t="shared" si="3"/>
        <v>#NUM!</v>
      </c>
    </row>
    <row r="8" spans="1:24" x14ac:dyDescent="0.4">
      <c r="D8" s="5" t="s">
        <v>0</v>
      </c>
      <c r="E8" s="5" t="s">
        <v>1</v>
      </c>
      <c r="G8" s="18" t="s">
        <v>11</v>
      </c>
      <c r="H8" s="22" t="e">
        <f>H7/H4</f>
        <v>#NUM!</v>
      </c>
      <c r="S8" s="12">
        <v>5</v>
      </c>
      <c r="T8" s="13">
        <f t="shared" si="0"/>
        <v>0</v>
      </c>
      <c r="U8" s="13">
        <f t="shared" si="1"/>
        <v>0</v>
      </c>
      <c r="V8" s="11" t="str">
        <f t="shared" si="4"/>
        <v/>
      </c>
      <c r="W8" s="11" t="str">
        <f t="shared" si="2"/>
        <v/>
      </c>
      <c r="X8" s="11" t="e">
        <f t="shared" si="3"/>
        <v>#NUM!</v>
      </c>
    </row>
    <row r="9" spans="1:24" x14ac:dyDescent="0.4">
      <c r="A9" s="5" t="s">
        <v>12</v>
      </c>
      <c r="B9" s="20"/>
      <c r="C9" s="18"/>
      <c r="D9" s="5">
        <v>10</v>
      </c>
      <c r="E9" s="25">
        <f>B9/D9</f>
        <v>0</v>
      </c>
      <c r="H9" s="26"/>
      <c r="S9" s="12">
        <v>6</v>
      </c>
      <c r="T9" s="13">
        <f t="shared" si="0"/>
        <v>0</v>
      </c>
      <c r="U9" s="13">
        <f t="shared" si="1"/>
        <v>0</v>
      </c>
      <c r="V9" s="11" t="str">
        <f t="shared" si="4"/>
        <v/>
      </c>
      <c r="W9" s="11" t="str">
        <f t="shared" si="2"/>
        <v/>
      </c>
      <c r="X9" s="11" t="e">
        <f t="shared" si="3"/>
        <v>#NUM!</v>
      </c>
    </row>
    <row r="10" spans="1:24" x14ac:dyDescent="0.4">
      <c r="M10" s="2"/>
      <c r="S10" s="12">
        <v>7</v>
      </c>
      <c r="T10" s="13">
        <f t="shared" si="0"/>
        <v>0</v>
      </c>
      <c r="U10" s="13">
        <f t="shared" si="1"/>
        <v>0</v>
      </c>
      <c r="V10" s="11" t="str">
        <f t="shared" si="4"/>
        <v/>
      </c>
      <c r="W10" s="11" t="str">
        <f t="shared" si="2"/>
        <v/>
      </c>
      <c r="X10" s="11" t="e">
        <f t="shared" si="3"/>
        <v>#NUM!</v>
      </c>
    </row>
    <row r="11" spans="1:24" x14ac:dyDescent="0.4">
      <c r="G11" s="5" t="s">
        <v>13</v>
      </c>
      <c r="H11" s="17"/>
      <c r="I11" s="33" t="s">
        <v>146</v>
      </c>
      <c r="J11" s="33"/>
      <c r="K11" s="33"/>
      <c r="R11" s="1"/>
      <c r="S11" s="12">
        <v>8</v>
      </c>
      <c r="T11" s="13">
        <f t="shared" si="0"/>
        <v>0</v>
      </c>
      <c r="U11" s="13">
        <f t="shared" si="1"/>
        <v>0</v>
      </c>
      <c r="V11" s="11" t="str">
        <f t="shared" si="4"/>
        <v/>
      </c>
      <c r="W11" s="11" t="str">
        <f t="shared" si="2"/>
        <v/>
      </c>
      <c r="X11" s="11" t="e">
        <f t="shared" si="3"/>
        <v>#NUM!</v>
      </c>
    </row>
    <row r="12" spans="1:24" x14ac:dyDescent="0.4">
      <c r="B12" s="18" t="s">
        <v>144</v>
      </c>
      <c r="C12" s="18"/>
      <c r="D12" s="18"/>
      <c r="G12" s="5" t="s">
        <v>15</v>
      </c>
      <c r="H12" s="5" t="e">
        <f>H13/J13</f>
        <v>#DIV/0!</v>
      </c>
      <c r="R12" s="3"/>
      <c r="S12" s="12">
        <v>9</v>
      </c>
      <c r="T12" s="13">
        <f t="shared" si="0"/>
        <v>0</v>
      </c>
      <c r="U12" s="13">
        <f t="shared" si="1"/>
        <v>0</v>
      </c>
      <c r="V12" s="11" t="str">
        <f t="shared" si="4"/>
        <v/>
      </c>
      <c r="W12" s="11" t="str">
        <f t="shared" si="2"/>
        <v/>
      </c>
      <c r="X12" s="11" t="e">
        <f t="shared" si="3"/>
        <v>#NUM!</v>
      </c>
    </row>
    <row r="13" spans="1:24" ht="15" customHeight="1" x14ac:dyDescent="0.4">
      <c r="A13" s="27" t="s">
        <v>16</v>
      </c>
      <c r="B13" s="17"/>
      <c r="D13" s="28"/>
      <c r="G13" s="5" t="s">
        <v>17</v>
      </c>
      <c r="H13" s="17"/>
      <c r="I13" s="5" t="s">
        <v>18</v>
      </c>
      <c r="J13" s="17"/>
      <c r="R13" s="2"/>
      <c r="S13" s="12">
        <v>10</v>
      </c>
      <c r="T13" s="13">
        <f t="shared" si="0"/>
        <v>0</v>
      </c>
      <c r="U13" s="13">
        <f t="shared" si="1"/>
        <v>0</v>
      </c>
      <c r="V13" s="11" t="str">
        <f t="shared" si="4"/>
        <v/>
      </c>
      <c r="W13" s="11" t="str">
        <f t="shared" si="2"/>
        <v/>
      </c>
      <c r="X13" s="11" t="e">
        <f t="shared" si="3"/>
        <v>#NUM!</v>
      </c>
    </row>
    <row r="14" spans="1:24" x14ac:dyDescent="0.4">
      <c r="A14" s="27" t="s">
        <v>19</v>
      </c>
      <c r="B14" s="17"/>
      <c r="D14" s="28"/>
      <c r="H14" s="22"/>
      <c r="S14" s="12">
        <v>11</v>
      </c>
      <c r="T14" s="13">
        <f t="shared" si="0"/>
        <v>0</v>
      </c>
      <c r="U14" s="13">
        <f t="shared" si="1"/>
        <v>0</v>
      </c>
      <c r="V14" s="11" t="str">
        <f t="shared" si="4"/>
        <v/>
      </c>
      <c r="W14" s="11" t="str">
        <f t="shared" si="2"/>
        <v/>
      </c>
      <c r="X14" s="11" t="e">
        <f t="shared" si="3"/>
        <v>#NUM!</v>
      </c>
    </row>
    <row r="15" spans="1:24" x14ac:dyDescent="0.4">
      <c r="A15" s="27" t="s">
        <v>20</v>
      </c>
      <c r="B15" s="17"/>
      <c r="D15" s="28"/>
      <c r="N15" s="1"/>
      <c r="S15" s="12">
        <v>12</v>
      </c>
      <c r="T15" s="13">
        <f t="shared" si="0"/>
        <v>0</v>
      </c>
      <c r="U15" s="13">
        <f t="shared" si="1"/>
        <v>0</v>
      </c>
      <c r="V15" s="11" t="str">
        <f>IF(U15=0,"",U15)</f>
        <v/>
      </c>
      <c r="W15" s="11" t="str">
        <f t="shared" si="2"/>
        <v/>
      </c>
      <c r="X15" s="11" t="e">
        <f t="shared" si="3"/>
        <v>#NUM!</v>
      </c>
    </row>
    <row r="16" spans="1:24" x14ac:dyDescent="0.4">
      <c r="A16" s="27" t="s">
        <v>21</v>
      </c>
      <c r="B16" s="17"/>
      <c r="D16" s="27"/>
      <c r="N16" s="1"/>
      <c r="O16" s="3"/>
      <c r="S16" s="12">
        <v>13</v>
      </c>
      <c r="T16" s="13">
        <f t="shared" si="0"/>
        <v>0</v>
      </c>
      <c r="U16" s="13">
        <f t="shared" si="1"/>
        <v>0</v>
      </c>
      <c r="V16" s="11" t="str">
        <f t="shared" si="4"/>
        <v/>
      </c>
      <c r="W16" s="11" t="str">
        <f t="shared" ref="W16:W59" si="5">IF(U16=0,"",(V16+0.00001*S16))</f>
        <v/>
      </c>
      <c r="X16" s="11" t="e">
        <f t="shared" si="3"/>
        <v>#NUM!</v>
      </c>
    </row>
    <row r="17" spans="1:24" x14ac:dyDescent="0.4">
      <c r="A17" s="27" t="s">
        <v>22</v>
      </c>
      <c r="B17" s="17"/>
      <c r="D17" s="27"/>
      <c r="S17" s="12">
        <v>14</v>
      </c>
      <c r="T17" s="13">
        <f t="shared" si="0"/>
        <v>0</v>
      </c>
      <c r="U17" s="13">
        <f t="shared" si="1"/>
        <v>0</v>
      </c>
      <c r="V17" s="11" t="str">
        <f t="shared" si="4"/>
        <v/>
      </c>
      <c r="W17" s="11" t="str">
        <f t="shared" si="5"/>
        <v/>
      </c>
      <c r="X17" s="11" t="e">
        <f t="shared" si="3"/>
        <v>#NUM!</v>
      </c>
    </row>
    <row r="18" spans="1:24" x14ac:dyDescent="0.4">
      <c r="A18" s="27" t="s">
        <v>23</v>
      </c>
      <c r="B18" s="17"/>
      <c r="D18" s="27"/>
      <c r="S18" s="12">
        <v>15</v>
      </c>
      <c r="T18" s="13">
        <f t="shared" si="0"/>
        <v>0</v>
      </c>
      <c r="U18" s="13">
        <f t="shared" si="1"/>
        <v>0</v>
      </c>
      <c r="V18" s="11" t="str">
        <f t="shared" si="4"/>
        <v/>
      </c>
      <c r="W18" s="11" t="str">
        <f t="shared" si="5"/>
        <v/>
      </c>
      <c r="X18" s="11" t="e">
        <f t="shared" si="3"/>
        <v>#NUM!</v>
      </c>
    </row>
    <row r="19" spans="1:24" x14ac:dyDescent="0.4">
      <c r="A19" s="27" t="s">
        <v>24</v>
      </c>
      <c r="B19" s="17"/>
      <c r="D19" s="27"/>
      <c r="N19" s="2"/>
      <c r="O19" s="2"/>
      <c r="P19" s="2"/>
      <c r="Q19" s="2"/>
      <c r="R19" s="2"/>
      <c r="S19" s="12">
        <v>16</v>
      </c>
      <c r="T19" s="13">
        <f t="shared" si="0"/>
        <v>0</v>
      </c>
      <c r="U19" s="13">
        <f t="shared" si="1"/>
        <v>0</v>
      </c>
      <c r="V19" s="11" t="str">
        <f t="shared" si="4"/>
        <v/>
      </c>
      <c r="W19" s="11" t="str">
        <f t="shared" si="5"/>
        <v/>
      </c>
      <c r="X19" s="11" t="e">
        <f t="shared" si="3"/>
        <v>#NUM!</v>
      </c>
    </row>
    <row r="20" spans="1:24" x14ac:dyDescent="0.4">
      <c r="A20" s="27" t="s">
        <v>25</v>
      </c>
      <c r="B20" s="17"/>
      <c r="D20" s="27"/>
      <c r="S20" s="12">
        <v>17</v>
      </c>
      <c r="T20" s="13">
        <f t="shared" si="0"/>
        <v>0</v>
      </c>
      <c r="U20" s="13">
        <f t="shared" si="1"/>
        <v>0</v>
      </c>
      <c r="V20" s="11" t="str">
        <f t="shared" si="4"/>
        <v/>
      </c>
      <c r="W20" s="11" t="str">
        <f t="shared" si="5"/>
        <v/>
      </c>
      <c r="X20" s="11" t="e">
        <f t="shared" si="3"/>
        <v>#NUM!</v>
      </c>
    </row>
    <row r="21" spans="1:24" x14ac:dyDescent="0.4">
      <c r="A21" s="27" t="s">
        <v>26</v>
      </c>
      <c r="B21" s="17"/>
      <c r="D21" s="27"/>
      <c r="S21" s="12">
        <v>18</v>
      </c>
      <c r="T21" s="13">
        <f t="shared" si="0"/>
        <v>0</v>
      </c>
      <c r="U21" s="13">
        <f t="shared" si="1"/>
        <v>0</v>
      </c>
      <c r="V21" s="11" t="str">
        <f t="shared" si="4"/>
        <v/>
      </c>
      <c r="W21" s="11" t="str">
        <f t="shared" si="5"/>
        <v/>
      </c>
      <c r="X21" s="11" t="e">
        <f t="shared" si="3"/>
        <v>#NUM!</v>
      </c>
    </row>
    <row r="22" spans="1:24" x14ac:dyDescent="0.4">
      <c r="A22" s="27" t="s">
        <v>27</v>
      </c>
      <c r="B22" s="17"/>
      <c r="D22" s="27"/>
      <c r="S22" s="12">
        <v>19</v>
      </c>
      <c r="T22" s="13">
        <f t="shared" si="0"/>
        <v>0</v>
      </c>
      <c r="U22" s="13">
        <f t="shared" si="1"/>
        <v>0</v>
      </c>
      <c r="V22" s="11" t="str">
        <f t="shared" si="4"/>
        <v/>
      </c>
      <c r="W22" s="11" t="str">
        <f t="shared" si="5"/>
        <v/>
      </c>
      <c r="X22" s="11" t="e">
        <f t="shared" si="3"/>
        <v>#NUM!</v>
      </c>
    </row>
    <row r="23" spans="1:24" x14ac:dyDescent="0.4">
      <c r="A23" s="27" t="s">
        <v>28</v>
      </c>
      <c r="B23" s="17"/>
      <c r="D23" s="27"/>
      <c r="S23" s="12">
        <v>20</v>
      </c>
      <c r="T23" s="13">
        <f t="shared" si="0"/>
        <v>0</v>
      </c>
      <c r="U23" s="13">
        <f t="shared" si="1"/>
        <v>0</v>
      </c>
      <c r="V23" s="11" t="str">
        <f t="shared" si="4"/>
        <v/>
      </c>
      <c r="W23" s="11" t="str">
        <f t="shared" si="5"/>
        <v/>
      </c>
      <c r="X23" s="11" t="e">
        <f t="shared" si="3"/>
        <v>#NUM!</v>
      </c>
    </row>
    <row r="24" spans="1:24" x14ac:dyDescent="0.4">
      <c r="A24" s="27" t="s">
        <v>29</v>
      </c>
      <c r="B24" s="17"/>
      <c r="D24" s="27"/>
      <c r="S24" s="12">
        <v>21</v>
      </c>
      <c r="T24" s="13">
        <f t="shared" si="0"/>
        <v>0</v>
      </c>
      <c r="U24" s="13">
        <f t="shared" si="1"/>
        <v>0</v>
      </c>
      <c r="V24" s="11" t="str">
        <f t="shared" si="4"/>
        <v/>
      </c>
      <c r="W24" s="11" t="str">
        <f t="shared" si="5"/>
        <v/>
      </c>
      <c r="X24" s="11" t="e">
        <f t="shared" si="3"/>
        <v>#NUM!</v>
      </c>
    </row>
    <row r="25" spans="1:24" x14ac:dyDescent="0.4">
      <c r="A25" s="27" t="s">
        <v>30</v>
      </c>
      <c r="B25" s="17"/>
      <c r="D25" s="27"/>
      <c r="S25" s="12">
        <v>22</v>
      </c>
      <c r="T25" s="13">
        <f t="shared" si="0"/>
        <v>0</v>
      </c>
      <c r="U25" s="13">
        <f t="shared" si="1"/>
        <v>0</v>
      </c>
      <c r="V25" s="11" t="str">
        <f t="shared" si="4"/>
        <v/>
      </c>
      <c r="W25" s="11" t="str">
        <f t="shared" si="5"/>
        <v/>
      </c>
      <c r="X25" s="11" t="e">
        <f t="shared" si="3"/>
        <v>#NUM!</v>
      </c>
    </row>
    <row r="26" spans="1:24" x14ac:dyDescent="0.4">
      <c r="A26" s="27" t="s">
        <v>31</v>
      </c>
      <c r="B26" s="17"/>
      <c r="D26" s="27"/>
      <c r="S26" s="12">
        <v>23</v>
      </c>
      <c r="T26" s="13">
        <f t="shared" si="0"/>
        <v>0</v>
      </c>
      <c r="U26" s="13">
        <f t="shared" si="1"/>
        <v>0</v>
      </c>
      <c r="V26" s="11" t="str">
        <f t="shared" si="4"/>
        <v/>
      </c>
      <c r="W26" s="11" t="str">
        <f t="shared" si="5"/>
        <v/>
      </c>
      <c r="X26" s="11" t="e">
        <f t="shared" si="3"/>
        <v>#NUM!</v>
      </c>
    </row>
    <row r="27" spans="1:24" x14ac:dyDescent="0.4">
      <c r="A27" s="27" t="s">
        <v>32</v>
      </c>
      <c r="B27" s="17"/>
      <c r="D27" s="27"/>
      <c r="S27" s="12">
        <v>24</v>
      </c>
      <c r="T27" s="13">
        <f t="shared" si="0"/>
        <v>0</v>
      </c>
      <c r="U27" s="13">
        <f t="shared" si="1"/>
        <v>0</v>
      </c>
      <c r="V27" s="11" t="str">
        <f t="shared" si="4"/>
        <v/>
      </c>
      <c r="W27" s="11" t="str">
        <f t="shared" si="5"/>
        <v/>
      </c>
      <c r="X27" s="11" t="e">
        <f t="shared" si="3"/>
        <v>#NUM!</v>
      </c>
    </row>
    <row r="28" spans="1:24" x14ac:dyDescent="0.4">
      <c r="A28" s="27" t="s">
        <v>33</v>
      </c>
      <c r="B28" s="17"/>
      <c r="D28" s="27"/>
      <c r="E28" s="29"/>
      <c r="S28" s="12">
        <v>25</v>
      </c>
      <c r="T28" s="13">
        <f t="shared" si="0"/>
        <v>0</v>
      </c>
      <c r="U28" s="13">
        <f t="shared" si="1"/>
        <v>0</v>
      </c>
      <c r="V28" s="11" t="str">
        <f t="shared" si="4"/>
        <v/>
      </c>
      <c r="W28" s="11" t="str">
        <f t="shared" si="5"/>
        <v/>
      </c>
      <c r="X28" s="11" t="e">
        <f t="shared" si="3"/>
        <v>#NUM!</v>
      </c>
    </row>
    <row r="29" spans="1:24" x14ac:dyDescent="0.4">
      <c r="A29" s="27" t="s">
        <v>34</v>
      </c>
      <c r="B29" s="17"/>
      <c r="D29" s="27"/>
      <c r="S29" s="12">
        <v>26</v>
      </c>
      <c r="T29" s="13">
        <f t="shared" si="0"/>
        <v>0</v>
      </c>
      <c r="U29" s="13">
        <f t="shared" si="1"/>
        <v>0</v>
      </c>
      <c r="V29" s="11" t="str">
        <f t="shared" si="4"/>
        <v/>
      </c>
      <c r="W29" s="11" t="str">
        <f t="shared" si="5"/>
        <v/>
      </c>
      <c r="X29" s="11" t="e">
        <f t="shared" si="3"/>
        <v>#NUM!</v>
      </c>
    </row>
    <row r="30" spans="1:24" x14ac:dyDescent="0.4">
      <c r="A30" s="27" t="s">
        <v>35</v>
      </c>
      <c r="B30" s="17"/>
      <c r="D30" s="27"/>
      <c r="S30" s="12">
        <v>27</v>
      </c>
      <c r="T30" s="13">
        <f t="shared" si="0"/>
        <v>0</v>
      </c>
      <c r="U30" s="13">
        <f t="shared" si="1"/>
        <v>0</v>
      </c>
      <c r="V30" s="11" t="str">
        <f t="shared" si="4"/>
        <v/>
      </c>
      <c r="W30" s="11" t="str">
        <f t="shared" si="5"/>
        <v/>
      </c>
      <c r="X30" s="11" t="e">
        <f t="shared" si="3"/>
        <v>#NUM!</v>
      </c>
    </row>
    <row r="31" spans="1:24" x14ac:dyDescent="0.4">
      <c r="A31" s="27" t="s">
        <v>36</v>
      </c>
      <c r="B31" s="17"/>
      <c r="D31" s="27"/>
      <c r="S31" s="12">
        <v>28</v>
      </c>
      <c r="T31" s="13">
        <f t="shared" si="0"/>
        <v>0</v>
      </c>
      <c r="U31" s="13">
        <f t="shared" si="1"/>
        <v>0</v>
      </c>
      <c r="V31" s="11" t="str">
        <f t="shared" si="4"/>
        <v/>
      </c>
      <c r="W31" s="11" t="str">
        <f t="shared" si="5"/>
        <v/>
      </c>
      <c r="X31" s="11" t="e">
        <f t="shared" si="3"/>
        <v>#NUM!</v>
      </c>
    </row>
    <row r="32" spans="1:24" x14ac:dyDescent="0.4">
      <c r="A32" s="27" t="s">
        <v>37</v>
      </c>
      <c r="B32" s="17"/>
      <c r="D32" s="27"/>
      <c r="S32" s="12">
        <v>29</v>
      </c>
      <c r="T32" s="13">
        <f t="shared" si="0"/>
        <v>0</v>
      </c>
      <c r="U32" s="13">
        <f t="shared" si="1"/>
        <v>0</v>
      </c>
      <c r="V32" s="11" t="str">
        <f t="shared" si="4"/>
        <v/>
      </c>
      <c r="W32" s="11" t="str">
        <f t="shared" si="5"/>
        <v/>
      </c>
      <c r="X32" s="11" t="e">
        <f t="shared" si="3"/>
        <v>#NUM!</v>
      </c>
    </row>
    <row r="33" spans="1:24" x14ac:dyDescent="0.4">
      <c r="A33" s="27" t="s">
        <v>38</v>
      </c>
      <c r="B33" s="17"/>
      <c r="D33" s="27"/>
      <c r="S33" s="12">
        <v>30</v>
      </c>
      <c r="T33" s="13">
        <f t="shared" si="0"/>
        <v>0</v>
      </c>
      <c r="U33" s="13">
        <f t="shared" si="1"/>
        <v>0</v>
      </c>
      <c r="V33" s="11" t="str">
        <f t="shared" si="4"/>
        <v/>
      </c>
      <c r="W33" s="11" t="str">
        <f t="shared" si="5"/>
        <v/>
      </c>
      <c r="X33" s="11" t="e">
        <f t="shared" si="3"/>
        <v>#NUM!</v>
      </c>
    </row>
    <row r="34" spans="1:24" x14ac:dyDescent="0.4">
      <c r="A34" s="27" t="s">
        <v>39</v>
      </c>
      <c r="B34" s="17"/>
      <c r="D34" s="27"/>
      <c r="S34" s="12">
        <v>31</v>
      </c>
      <c r="T34" s="13">
        <f t="shared" si="0"/>
        <v>0</v>
      </c>
      <c r="U34" s="13">
        <f t="shared" si="1"/>
        <v>0</v>
      </c>
      <c r="V34" s="11" t="str">
        <f t="shared" si="4"/>
        <v/>
      </c>
      <c r="W34" s="11" t="str">
        <f t="shared" si="5"/>
        <v/>
      </c>
      <c r="X34" s="11" t="e">
        <f t="shared" si="3"/>
        <v>#NUM!</v>
      </c>
    </row>
    <row r="35" spans="1:24" x14ac:dyDescent="0.4">
      <c r="A35" s="27" t="s">
        <v>40</v>
      </c>
      <c r="B35" s="17"/>
      <c r="D35" s="27"/>
      <c r="S35" s="12">
        <v>32</v>
      </c>
      <c r="T35" s="13">
        <f t="shared" si="0"/>
        <v>0</v>
      </c>
      <c r="U35" s="13">
        <f t="shared" si="1"/>
        <v>0</v>
      </c>
      <c r="V35" s="11" t="str">
        <f t="shared" si="4"/>
        <v/>
      </c>
      <c r="W35" s="11" t="str">
        <f t="shared" si="5"/>
        <v/>
      </c>
      <c r="X35" s="11" t="e">
        <f t="shared" si="3"/>
        <v>#NUM!</v>
      </c>
    </row>
    <row r="36" spans="1:24" x14ac:dyDescent="0.4">
      <c r="A36" s="27" t="s">
        <v>41</v>
      </c>
      <c r="B36" s="17"/>
      <c r="D36" s="27"/>
      <c r="S36" s="12">
        <v>33</v>
      </c>
      <c r="T36" s="13">
        <f t="shared" ref="T36:T63" si="6">$H$5</f>
        <v>0</v>
      </c>
      <c r="U36" s="13">
        <f t="shared" ref="U36:U63" si="7">1000*B45/51044.6</f>
        <v>0</v>
      </c>
      <c r="V36" s="11" t="str">
        <f t="shared" si="4"/>
        <v/>
      </c>
      <c r="W36" s="11" t="str">
        <f t="shared" si="5"/>
        <v/>
      </c>
      <c r="X36" s="11" t="e">
        <f t="shared" ref="X36:X59" si="8">IF(W36&lt;=$H$6,W36,"")</f>
        <v>#NUM!</v>
      </c>
    </row>
    <row r="37" spans="1:24" x14ac:dyDescent="0.4">
      <c r="A37" s="27" t="s">
        <v>42</v>
      </c>
      <c r="B37" s="30"/>
      <c r="C37" s="23"/>
      <c r="D37" s="27"/>
      <c r="S37" s="12">
        <v>34</v>
      </c>
      <c r="T37" s="13">
        <f t="shared" si="6"/>
        <v>0</v>
      </c>
      <c r="U37" s="13">
        <f t="shared" si="7"/>
        <v>0</v>
      </c>
      <c r="V37" s="11" t="str">
        <f t="shared" si="4"/>
        <v/>
      </c>
      <c r="W37" s="11" t="str">
        <f t="shared" si="5"/>
        <v/>
      </c>
      <c r="X37" s="11" t="e">
        <f t="shared" si="8"/>
        <v>#NUM!</v>
      </c>
    </row>
    <row r="38" spans="1:24" x14ac:dyDescent="0.4">
      <c r="A38" s="27" t="s">
        <v>43</v>
      </c>
      <c r="B38" s="30"/>
      <c r="C38" s="23"/>
      <c r="D38" s="27"/>
      <c r="M38" s="4"/>
      <c r="S38" s="12">
        <v>35</v>
      </c>
      <c r="T38" s="13">
        <f t="shared" si="6"/>
        <v>0</v>
      </c>
      <c r="U38" s="13">
        <f t="shared" si="7"/>
        <v>0</v>
      </c>
      <c r="V38" s="11" t="str">
        <f t="shared" si="4"/>
        <v/>
      </c>
      <c r="W38" s="11" t="str">
        <f t="shared" si="5"/>
        <v/>
      </c>
      <c r="X38" s="11" t="e">
        <f t="shared" si="8"/>
        <v>#NUM!</v>
      </c>
    </row>
    <row r="39" spans="1:24" ht="18" x14ac:dyDescent="0.4">
      <c r="A39" s="27" t="s">
        <v>44</v>
      </c>
      <c r="B39" s="31"/>
      <c r="C39" s="32"/>
      <c r="D39" s="27"/>
      <c r="E39" s="32"/>
      <c r="F39" s="32"/>
      <c r="M39" s="4"/>
      <c r="N39" s="4"/>
      <c r="O39" s="4"/>
      <c r="P39" s="4"/>
      <c r="Q39" s="4"/>
      <c r="R39" s="4"/>
      <c r="S39" s="12">
        <v>36</v>
      </c>
      <c r="T39" s="13">
        <f t="shared" si="6"/>
        <v>0</v>
      </c>
      <c r="U39" s="13">
        <f t="shared" si="7"/>
        <v>0</v>
      </c>
      <c r="V39" s="11" t="str">
        <f t="shared" si="4"/>
        <v/>
      </c>
      <c r="W39" s="11" t="str">
        <f t="shared" si="5"/>
        <v/>
      </c>
      <c r="X39" s="11" t="e">
        <f t="shared" si="8"/>
        <v>#NUM!</v>
      </c>
    </row>
    <row r="40" spans="1:24" ht="18" x14ac:dyDescent="0.4">
      <c r="A40" s="27" t="s">
        <v>45</v>
      </c>
      <c r="B40" s="31"/>
      <c r="C40" s="32"/>
      <c r="D40" s="32"/>
      <c r="E40" s="32"/>
      <c r="F40" s="32"/>
      <c r="N40" s="4"/>
      <c r="O40" s="4"/>
      <c r="P40" s="4"/>
      <c r="Q40" s="4"/>
      <c r="R40" s="4"/>
      <c r="S40" s="12">
        <v>37</v>
      </c>
      <c r="T40" s="13">
        <f t="shared" si="6"/>
        <v>0</v>
      </c>
      <c r="U40" s="13">
        <f t="shared" si="7"/>
        <v>0</v>
      </c>
      <c r="V40" s="11" t="str">
        <f t="shared" si="4"/>
        <v/>
      </c>
      <c r="W40" s="11" t="str">
        <f t="shared" si="5"/>
        <v/>
      </c>
      <c r="X40" s="11" t="e">
        <f t="shared" si="8"/>
        <v>#NUM!</v>
      </c>
    </row>
    <row r="41" spans="1:24" x14ac:dyDescent="0.4">
      <c r="A41" s="27" t="s">
        <v>46</v>
      </c>
      <c r="B41" s="17"/>
      <c r="S41" s="12">
        <v>38</v>
      </c>
      <c r="T41" s="13">
        <f t="shared" si="6"/>
        <v>0</v>
      </c>
      <c r="U41" s="13">
        <f t="shared" si="7"/>
        <v>0</v>
      </c>
      <c r="V41" s="11" t="str">
        <f t="shared" si="4"/>
        <v/>
      </c>
      <c r="W41" s="11" t="str">
        <f t="shared" si="5"/>
        <v/>
      </c>
      <c r="X41" s="11" t="e">
        <f t="shared" si="8"/>
        <v>#NUM!</v>
      </c>
    </row>
    <row r="42" spans="1:24" s="4" customFormat="1" ht="18" x14ac:dyDescent="0.4">
      <c r="A42" s="27" t="s">
        <v>47</v>
      </c>
      <c r="B42" s="17"/>
      <c r="C42" s="5"/>
      <c r="D42" s="5"/>
      <c r="E42" s="5"/>
      <c r="F42" s="5"/>
      <c r="G42" s="32"/>
      <c r="H42" s="32"/>
      <c r="I42" s="32"/>
      <c r="J42" s="32"/>
      <c r="K42" s="32"/>
      <c r="M42"/>
      <c r="N42"/>
      <c r="O42"/>
      <c r="P42"/>
      <c r="Q42"/>
      <c r="R42"/>
      <c r="S42" s="12">
        <v>39</v>
      </c>
      <c r="T42" s="13">
        <f t="shared" si="6"/>
        <v>0</v>
      </c>
      <c r="U42" s="13">
        <f t="shared" si="7"/>
        <v>0</v>
      </c>
      <c r="V42" s="11" t="str">
        <f t="shared" si="4"/>
        <v/>
      </c>
      <c r="W42" s="11" t="str">
        <f t="shared" si="5"/>
        <v/>
      </c>
      <c r="X42" s="11" t="e">
        <f t="shared" si="8"/>
        <v>#NUM!</v>
      </c>
    </row>
    <row r="43" spans="1:24" s="4" customFormat="1" ht="18" x14ac:dyDescent="0.4">
      <c r="A43" s="27" t="s">
        <v>48</v>
      </c>
      <c r="B43" s="17"/>
      <c r="C43" s="5"/>
      <c r="D43" s="5"/>
      <c r="E43" s="5"/>
      <c r="F43" s="5"/>
      <c r="G43" s="32"/>
      <c r="H43" s="32"/>
      <c r="I43" s="32"/>
      <c r="J43" s="32"/>
      <c r="K43" s="32"/>
      <c r="M43"/>
      <c r="N43"/>
      <c r="O43"/>
      <c r="P43"/>
      <c r="Q43"/>
      <c r="R43"/>
      <c r="S43" s="12">
        <v>40</v>
      </c>
      <c r="T43" s="13">
        <f t="shared" si="6"/>
        <v>0</v>
      </c>
      <c r="U43" s="13">
        <f t="shared" si="7"/>
        <v>0</v>
      </c>
      <c r="V43" s="11" t="str">
        <f t="shared" si="4"/>
        <v/>
      </c>
      <c r="W43" s="11" t="str">
        <f t="shared" si="5"/>
        <v/>
      </c>
      <c r="X43" s="11" t="e">
        <f t="shared" si="8"/>
        <v>#NUM!</v>
      </c>
    </row>
    <row r="44" spans="1:24" x14ac:dyDescent="0.4">
      <c r="A44" s="27" t="s">
        <v>49</v>
      </c>
      <c r="B44" s="17"/>
      <c r="S44" s="12">
        <v>41</v>
      </c>
      <c r="T44" s="13">
        <f t="shared" si="6"/>
        <v>0</v>
      </c>
      <c r="U44" s="13">
        <f t="shared" si="7"/>
        <v>0</v>
      </c>
      <c r="V44" s="11" t="str">
        <f t="shared" si="4"/>
        <v/>
      </c>
      <c r="W44" s="11" t="str">
        <f t="shared" si="5"/>
        <v/>
      </c>
      <c r="X44" s="11" t="e">
        <f t="shared" si="8"/>
        <v>#NUM!</v>
      </c>
    </row>
    <row r="45" spans="1:24" x14ac:dyDescent="0.4">
      <c r="A45" s="27" t="s">
        <v>50</v>
      </c>
      <c r="B45" s="17"/>
      <c r="S45" s="12">
        <v>42</v>
      </c>
      <c r="T45" s="13">
        <f t="shared" si="6"/>
        <v>0</v>
      </c>
      <c r="U45" s="13">
        <f t="shared" si="7"/>
        <v>0</v>
      </c>
      <c r="V45" s="11" t="str">
        <f t="shared" si="4"/>
        <v/>
      </c>
      <c r="W45" s="11" t="str">
        <f t="shared" si="5"/>
        <v/>
      </c>
      <c r="X45" s="11" t="e">
        <f t="shared" si="8"/>
        <v>#NUM!</v>
      </c>
    </row>
    <row r="46" spans="1:24" x14ac:dyDescent="0.4">
      <c r="A46" s="27" t="s">
        <v>51</v>
      </c>
      <c r="B46" s="17"/>
      <c r="S46" s="12">
        <v>43</v>
      </c>
      <c r="T46" s="13">
        <f t="shared" si="6"/>
        <v>0</v>
      </c>
      <c r="U46" s="13">
        <f t="shared" si="7"/>
        <v>0</v>
      </c>
      <c r="V46" s="11" t="str">
        <f t="shared" si="4"/>
        <v/>
      </c>
      <c r="W46" s="11" t="str">
        <f t="shared" si="5"/>
        <v/>
      </c>
      <c r="X46" s="11" t="e">
        <f t="shared" si="8"/>
        <v>#NUM!</v>
      </c>
    </row>
    <row r="47" spans="1:24" x14ac:dyDescent="0.4">
      <c r="A47" s="27" t="s">
        <v>52</v>
      </c>
      <c r="B47" s="17"/>
      <c r="S47" s="12">
        <v>44</v>
      </c>
      <c r="T47" s="13">
        <f t="shared" si="6"/>
        <v>0</v>
      </c>
      <c r="U47" s="13">
        <f t="shared" si="7"/>
        <v>0</v>
      </c>
      <c r="V47" s="11" t="str">
        <f t="shared" si="4"/>
        <v/>
      </c>
      <c r="W47" s="11" t="str">
        <f t="shared" si="5"/>
        <v/>
      </c>
      <c r="X47" s="11" t="e">
        <f t="shared" si="8"/>
        <v>#NUM!</v>
      </c>
    </row>
    <row r="48" spans="1:24" x14ac:dyDescent="0.4">
      <c r="A48" s="27" t="s">
        <v>53</v>
      </c>
      <c r="B48" s="17"/>
      <c r="S48" s="12">
        <v>45</v>
      </c>
      <c r="T48" s="13">
        <f t="shared" si="6"/>
        <v>0</v>
      </c>
      <c r="U48" s="13">
        <f t="shared" si="7"/>
        <v>0</v>
      </c>
      <c r="V48" s="11" t="str">
        <f t="shared" si="4"/>
        <v/>
      </c>
      <c r="W48" s="11" t="str">
        <f t="shared" si="5"/>
        <v/>
      </c>
      <c r="X48" s="11" t="e">
        <f t="shared" si="8"/>
        <v>#NUM!</v>
      </c>
    </row>
    <row r="49" spans="1:24" x14ac:dyDescent="0.4">
      <c r="A49" s="27" t="s">
        <v>54</v>
      </c>
      <c r="B49" s="17"/>
      <c r="S49" s="12">
        <v>56</v>
      </c>
      <c r="T49" s="13">
        <f t="shared" si="6"/>
        <v>0</v>
      </c>
      <c r="U49" s="13">
        <f t="shared" si="7"/>
        <v>0</v>
      </c>
      <c r="V49" s="11" t="str">
        <f t="shared" si="4"/>
        <v/>
      </c>
      <c r="W49" s="11" t="str">
        <f t="shared" si="5"/>
        <v/>
      </c>
      <c r="X49" s="11" t="e">
        <f t="shared" si="8"/>
        <v>#NUM!</v>
      </c>
    </row>
    <row r="50" spans="1:24" x14ac:dyDescent="0.4">
      <c r="A50" s="27" t="s">
        <v>55</v>
      </c>
      <c r="B50" s="17"/>
      <c r="S50" s="12">
        <v>47</v>
      </c>
      <c r="T50" s="13">
        <f t="shared" si="6"/>
        <v>0</v>
      </c>
      <c r="U50" s="13">
        <f t="shared" si="7"/>
        <v>0</v>
      </c>
      <c r="V50" s="11" t="str">
        <f t="shared" si="4"/>
        <v/>
      </c>
      <c r="W50" s="11" t="str">
        <f t="shared" si="5"/>
        <v/>
      </c>
      <c r="X50" s="11" t="e">
        <f t="shared" si="8"/>
        <v>#NUM!</v>
      </c>
    </row>
    <row r="51" spans="1:24" x14ac:dyDescent="0.4">
      <c r="A51" s="27" t="s">
        <v>56</v>
      </c>
      <c r="B51" s="17"/>
      <c r="S51" s="12">
        <v>48</v>
      </c>
      <c r="T51" s="13">
        <f t="shared" si="6"/>
        <v>0</v>
      </c>
      <c r="U51" s="13">
        <f t="shared" si="7"/>
        <v>0</v>
      </c>
      <c r="V51" s="11" t="str">
        <f t="shared" si="4"/>
        <v/>
      </c>
      <c r="W51" s="11" t="str">
        <f t="shared" si="5"/>
        <v/>
      </c>
      <c r="X51" s="11" t="e">
        <f t="shared" si="8"/>
        <v>#NUM!</v>
      </c>
    </row>
    <row r="52" spans="1:24" x14ac:dyDescent="0.4">
      <c r="A52" s="27" t="s">
        <v>57</v>
      </c>
      <c r="B52" s="17"/>
      <c r="S52" s="12">
        <v>49</v>
      </c>
      <c r="T52" s="13">
        <f t="shared" si="6"/>
        <v>0</v>
      </c>
      <c r="U52" s="13">
        <f t="shared" si="7"/>
        <v>0</v>
      </c>
      <c r="V52" s="11" t="str">
        <f t="shared" si="4"/>
        <v/>
      </c>
      <c r="W52" s="11" t="str">
        <f t="shared" si="5"/>
        <v/>
      </c>
      <c r="X52" s="11" t="e">
        <f t="shared" si="8"/>
        <v>#NUM!</v>
      </c>
    </row>
    <row r="53" spans="1:24" x14ac:dyDescent="0.4">
      <c r="A53" s="27" t="s">
        <v>58</v>
      </c>
      <c r="B53" s="17"/>
      <c r="S53" s="12">
        <v>50</v>
      </c>
      <c r="T53" s="13">
        <f t="shared" si="6"/>
        <v>0</v>
      </c>
      <c r="U53" s="13">
        <f t="shared" si="7"/>
        <v>0</v>
      </c>
      <c r="V53" s="11" t="str">
        <f t="shared" si="4"/>
        <v/>
      </c>
      <c r="W53" s="11" t="str">
        <f t="shared" si="5"/>
        <v/>
      </c>
      <c r="X53" s="11" t="e">
        <f t="shared" si="8"/>
        <v>#NUM!</v>
      </c>
    </row>
    <row r="54" spans="1:24" x14ac:dyDescent="0.4">
      <c r="A54" s="27" t="s">
        <v>59</v>
      </c>
      <c r="B54" s="17"/>
      <c r="S54" s="12">
        <v>51</v>
      </c>
      <c r="T54" s="13">
        <f t="shared" si="6"/>
        <v>0</v>
      </c>
      <c r="U54" s="13">
        <f t="shared" si="7"/>
        <v>0</v>
      </c>
      <c r="V54" s="11" t="str">
        <f t="shared" si="4"/>
        <v/>
      </c>
      <c r="W54" s="11" t="str">
        <f t="shared" si="5"/>
        <v/>
      </c>
      <c r="X54" s="11" t="e">
        <f t="shared" si="8"/>
        <v>#NUM!</v>
      </c>
    </row>
    <row r="55" spans="1:24" x14ac:dyDescent="0.4">
      <c r="A55" s="27" t="s">
        <v>60</v>
      </c>
      <c r="B55" s="17"/>
      <c r="S55" s="12">
        <v>52</v>
      </c>
      <c r="T55" s="13">
        <f t="shared" si="6"/>
        <v>0</v>
      </c>
      <c r="U55" s="13">
        <f t="shared" si="7"/>
        <v>0</v>
      </c>
      <c r="V55" s="11" t="str">
        <f t="shared" si="4"/>
        <v/>
      </c>
      <c r="W55" s="11" t="str">
        <f t="shared" si="5"/>
        <v/>
      </c>
      <c r="X55" s="11" t="e">
        <f t="shared" si="8"/>
        <v>#NUM!</v>
      </c>
    </row>
    <row r="56" spans="1:24" x14ac:dyDescent="0.4">
      <c r="A56" s="27" t="s">
        <v>61</v>
      </c>
      <c r="B56" s="17"/>
      <c r="S56" s="12">
        <v>53</v>
      </c>
      <c r="T56" s="13">
        <f t="shared" si="6"/>
        <v>0</v>
      </c>
      <c r="U56" s="13">
        <f t="shared" si="7"/>
        <v>0</v>
      </c>
      <c r="V56" s="11" t="str">
        <f t="shared" si="4"/>
        <v/>
      </c>
      <c r="W56" s="11" t="str">
        <f t="shared" si="5"/>
        <v/>
      </c>
      <c r="X56" s="11" t="e">
        <f t="shared" si="8"/>
        <v>#NUM!</v>
      </c>
    </row>
    <row r="57" spans="1:24" x14ac:dyDescent="0.4">
      <c r="A57" s="27" t="s">
        <v>62</v>
      </c>
      <c r="B57" s="17"/>
      <c r="S57" s="12">
        <v>54</v>
      </c>
      <c r="T57" s="13">
        <f t="shared" si="6"/>
        <v>0</v>
      </c>
      <c r="U57" s="13">
        <f t="shared" si="7"/>
        <v>0</v>
      </c>
      <c r="V57" s="11" t="str">
        <f t="shared" si="4"/>
        <v/>
      </c>
      <c r="W57" s="11" t="str">
        <f t="shared" si="5"/>
        <v/>
      </c>
      <c r="X57" s="11" t="e">
        <f t="shared" si="8"/>
        <v>#NUM!</v>
      </c>
    </row>
    <row r="58" spans="1:24" x14ac:dyDescent="0.4">
      <c r="A58" s="27" t="s">
        <v>63</v>
      </c>
      <c r="B58" s="17"/>
      <c r="S58" s="12">
        <v>55</v>
      </c>
      <c r="T58" s="13">
        <f t="shared" si="6"/>
        <v>0</v>
      </c>
      <c r="U58" s="13">
        <f t="shared" si="7"/>
        <v>0</v>
      </c>
      <c r="V58" s="11" t="str">
        <f t="shared" si="4"/>
        <v/>
      </c>
      <c r="W58" s="11" t="str">
        <f t="shared" si="5"/>
        <v/>
      </c>
      <c r="X58" s="11" t="e">
        <f t="shared" si="8"/>
        <v>#NUM!</v>
      </c>
    </row>
    <row r="59" spans="1:24" x14ac:dyDescent="0.4">
      <c r="A59" s="27" t="s">
        <v>64</v>
      </c>
      <c r="B59" s="17"/>
      <c r="S59" s="12">
        <v>56</v>
      </c>
      <c r="T59" s="13">
        <f t="shared" si="6"/>
        <v>0</v>
      </c>
      <c r="U59" s="13">
        <f t="shared" si="7"/>
        <v>0</v>
      </c>
      <c r="V59" s="11" t="str">
        <f t="shared" si="4"/>
        <v/>
      </c>
      <c r="W59" s="11" t="str">
        <f t="shared" si="5"/>
        <v/>
      </c>
      <c r="X59" s="11" t="e">
        <f t="shared" si="8"/>
        <v>#NUM!</v>
      </c>
    </row>
    <row r="60" spans="1:24" x14ac:dyDescent="0.4">
      <c r="A60" s="27" t="s">
        <v>65</v>
      </c>
      <c r="B60" s="17"/>
      <c r="S60" s="12">
        <v>57</v>
      </c>
      <c r="T60" s="13">
        <f t="shared" si="6"/>
        <v>0</v>
      </c>
      <c r="U60" s="13">
        <f t="shared" si="7"/>
        <v>0</v>
      </c>
    </row>
    <row r="61" spans="1:24" x14ac:dyDescent="0.4">
      <c r="A61" s="27" t="s">
        <v>66</v>
      </c>
      <c r="B61" s="17"/>
      <c r="S61" s="12">
        <v>58</v>
      </c>
      <c r="T61" s="13">
        <f t="shared" si="6"/>
        <v>0</v>
      </c>
      <c r="U61" s="13">
        <f t="shared" si="7"/>
        <v>0</v>
      </c>
    </row>
    <row r="62" spans="1:24" x14ac:dyDescent="0.4">
      <c r="A62" s="27" t="s">
        <v>67</v>
      </c>
      <c r="B62" s="17"/>
      <c r="S62" s="12">
        <v>59</v>
      </c>
      <c r="T62" s="13">
        <f t="shared" si="6"/>
        <v>0</v>
      </c>
      <c r="U62" s="13">
        <f t="shared" si="7"/>
        <v>0</v>
      </c>
    </row>
    <row r="63" spans="1:24" x14ac:dyDescent="0.4">
      <c r="A63" s="27" t="s">
        <v>68</v>
      </c>
      <c r="B63" s="17"/>
      <c r="S63" s="12">
        <v>60</v>
      </c>
      <c r="T63" s="13">
        <f t="shared" si="6"/>
        <v>0</v>
      </c>
      <c r="U63" s="13">
        <f t="shared" si="7"/>
        <v>0</v>
      </c>
    </row>
    <row r="64" spans="1:24" x14ac:dyDescent="0.4">
      <c r="A64" s="27" t="s">
        <v>69</v>
      </c>
      <c r="B64" s="17"/>
    </row>
    <row r="65" spans="1:2" x14ac:dyDescent="0.4">
      <c r="A65" s="27" t="s">
        <v>70</v>
      </c>
      <c r="B65" s="17"/>
    </row>
    <row r="66" spans="1:2" x14ac:dyDescent="0.4">
      <c r="A66" s="27" t="s">
        <v>71</v>
      </c>
      <c r="B66" s="17"/>
    </row>
    <row r="67" spans="1:2" x14ac:dyDescent="0.4">
      <c r="A67" s="27" t="s">
        <v>52</v>
      </c>
      <c r="B67" s="17"/>
    </row>
    <row r="68" spans="1:2" x14ac:dyDescent="0.4">
      <c r="A68" s="27" t="s">
        <v>72</v>
      </c>
      <c r="B68" s="17"/>
    </row>
  </sheetData>
  <sortState xmlns:xlrd2="http://schemas.microsoft.com/office/spreadsheetml/2017/richdata2" ref="S34:U58">
    <sortCondition ref="U34:U58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AF021-0B4F-4069-994A-4F9EC8E8A58A}">
  <dimension ref="A1:P104"/>
  <sheetViews>
    <sheetView tabSelected="1" zoomScaleNormal="100" workbookViewId="0">
      <selection activeCell="T19" sqref="T19"/>
    </sheetView>
  </sheetViews>
  <sheetFormatPr defaultRowHeight="14.4" x14ac:dyDescent="0.3"/>
  <cols>
    <col min="11" max="17" width="0" hidden="1" customWidth="1"/>
  </cols>
  <sheetData>
    <row r="1" spans="1:16" ht="15" customHeight="1" x14ac:dyDescent="0.3">
      <c r="A1" s="58" t="s">
        <v>90</v>
      </c>
      <c r="B1" s="58"/>
      <c r="C1" s="58"/>
      <c r="D1" s="58"/>
    </row>
    <row r="2" spans="1:16" ht="15" customHeight="1" x14ac:dyDescent="0.3">
      <c r="A2" s="58"/>
      <c r="B2" s="58"/>
      <c r="C2" s="58"/>
      <c r="D2" s="58"/>
    </row>
    <row r="3" spans="1:16" ht="15" customHeight="1" x14ac:dyDescent="0.3">
      <c r="A3" s="58"/>
      <c r="B3" s="58"/>
      <c r="C3" s="58"/>
      <c r="D3" s="58"/>
    </row>
    <row r="4" spans="1:16" ht="15" customHeight="1" x14ac:dyDescent="0.3">
      <c r="A4" s="58"/>
      <c r="B4" s="58"/>
      <c r="C4" s="58"/>
      <c r="D4" s="58"/>
    </row>
    <row r="5" spans="1:16" ht="29.25" customHeight="1" x14ac:dyDescent="0.3">
      <c r="A5" s="58"/>
      <c r="B5" s="58"/>
      <c r="C5" s="58"/>
      <c r="D5" s="58"/>
    </row>
    <row r="6" spans="1:16" hidden="1" x14ac:dyDescent="0.3"/>
    <row r="7" spans="1:16" ht="16.8" x14ac:dyDescent="0.4">
      <c r="A7" s="56" t="s">
        <v>91</v>
      </c>
      <c r="B7" s="56"/>
      <c r="D7" s="57">
        <f ca="1">TODAY()</f>
        <v>46006</v>
      </c>
      <c r="E7" s="57"/>
      <c r="F7" s="57"/>
      <c r="G7" s="57"/>
      <c r="H7" s="57"/>
      <c r="I7" s="57"/>
    </row>
    <row r="8" spans="1:16" ht="16.8" x14ac:dyDescent="0.4">
      <c r="A8" s="56" t="s">
        <v>92</v>
      </c>
      <c r="B8" s="56"/>
      <c r="D8" s="42"/>
      <c r="E8" s="42"/>
      <c r="F8" s="42"/>
      <c r="G8" s="42"/>
      <c r="H8" s="42"/>
      <c r="I8" s="42"/>
      <c r="M8" s="5" t="s">
        <v>96</v>
      </c>
      <c r="N8" s="5" t="s">
        <v>97</v>
      </c>
      <c r="O8" s="5" t="s">
        <v>98</v>
      </c>
      <c r="P8" s="5" t="s">
        <v>99</v>
      </c>
    </row>
    <row r="9" spans="1:16" ht="16.8" x14ac:dyDescent="0.4">
      <c r="A9" s="56" t="s">
        <v>93</v>
      </c>
      <c r="B9" s="56"/>
      <c r="D9" s="42"/>
      <c r="E9" s="42"/>
      <c r="F9" s="42"/>
      <c r="G9" s="42"/>
      <c r="H9" s="42"/>
      <c r="I9" s="42"/>
    </row>
    <row r="10" spans="1:16" ht="16.8" x14ac:dyDescent="0.4">
      <c r="A10" s="56" t="s">
        <v>94</v>
      </c>
      <c r="B10" s="56"/>
      <c r="D10" s="42"/>
      <c r="E10" s="42"/>
      <c r="F10" s="42"/>
      <c r="G10" s="42"/>
      <c r="H10" s="42"/>
      <c r="I10" s="42"/>
    </row>
    <row r="11" spans="1:16" ht="16.8" x14ac:dyDescent="0.4">
      <c r="A11" s="56" t="s">
        <v>95</v>
      </c>
      <c r="B11" s="56"/>
      <c r="D11" s="42"/>
      <c r="E11" s="42"/>
      <c r="F11" s="42"/>
      <c r="G11" s="42"/>
      <c r="H11" s="42"/>
      <c r="I11" s="42"/>
      <c r="M11" s="5" t="s">
        <v>100</v>
      </c>
      <c r="N11" s="5" t="s">
        <v>101</v>
      </c>
    </row>
    <row r="13" spans="1:16" ht="24.6" x14ac:dyDescent="0.55000000000000004">
      <c r="A13" s="44" t="s">
        <v>11</v>
      </c>
      <c r="B13" s="44"/>
      <c r="C13" s="44"/>
      <c r="D13" s="44"/>
      <c r="E13" s="44"/>
    </row>
    <row r="33" spans="1:9" ht="24.6" x14ac:dyDescent="0.55000000000000004">
      <c r="A33" s="44" t="s">
        <v>102</v>
      </c>
      <c r="B33" s="44"/>
      <c r="C33" s="44"/>
      <c r="D33" s="44"/>
      <c r="E33" s="44"/>
    </row>
    <row r="34" spans="1:9" ht="9" customHeight="1" thickBot="1" x14ac:dyDescent="0.35"/>
    <row r="35" spans="1:9" ht="16.8" x14ac:dyDescent="0.4">
      <c r="A35" s="50" t="s">
        <v>103</v>
      </c>
      <c r="B35" s="51"/>
      <c r="C35" s="51"/>
      <c r="D35" s="52"/>
      <c r="E35" s="5"/>
      <c r="F35" s="50" t="s">
        <v>104</v>
      </c>
      <c r="G35" s="51"/>
      <c r="H35" s="51"/>
      <c r="I35" s="52"/>
    </row>
    <row r="36" spans="1:9" ht="17.399999999999999" thickBot="1" x14ac:dyDescent="0.45">
      <c r="A36" s="53" t="e">
        <f>Pivot_Lateral!H8</f>
        <v>#NUM!</v>
      </c>
      <c r="B36" s="54"/>
      <c r="C36" s="54"/>
      <c r="D36" s="55"/>
      <c r="E36" s="5"/>
      <c r="F36" s="53" t="e">
        <f>Pivot_Lateral!H4</f>
        <v>#DIV/0!</v>
      </c>
      <c r="G36" s="54"/>
      <c r="H36" s="54"/>
      <c r="I36" s="55"/>
    </row>
    <row r="38" spans="1:9" ht="38.25" customHeight="1" x14ac:dyDescent="0.4">
      <c r="A38" s="5"/>
      <c r="B38" s="5"/>
      <c r="D38" s="49" t="s">
        <v>114</v>
      </c>
      <c r="E38" s="49"/>
      <c r="F38" s="49"/>
      <c r="G38" s="49" t="s">
        <v>115</v>
      </c>
      <c r="H38" s="49"/>
      <c r="I38" s="49"/>
    </row>
    <row r="39" spans="1:9" ht="16.8" x14ac:dyDescent="0.4">
      <c r="A39" s="46" t="s">
        <v>105</v>
      </c>
      <c r="B39" s="46"/>
      <c r="D39" s="5" t="s">
        <v>108</v>
      </c>
      <c r="E39" s="5"/>
      <c r="G39" s="5" t="s">
        <v>109</v>
      </c>
      <c r="H39" s="5"/>
      <c r="I39" s="5"/>
    </row>
    <row r="40" spans="1:9" ht="12.75" customHeight="1" x14ac:dyDescent="0.4">
      <c r="A40" s="5"/>
      <c r="B40" s="5"/>
      <c r="C40" s="5"/>
      <c r="D40" s="5"/>
      <c r="E40" s="5"/>
      <c r="G40" s="5"/>
      <c r="H40" s="5"/>
      <c r="I40" s="5"/>
    </row>
    <row r="41" spans="1:9" ht="16.8" x14ac:dyDescent="0.4">
      <c r="A41" s="47" t="s">
        <v>106</v>
      </c>
      <c r="B41" s="47"/>
      <c r="D41" s="5" t="s">
        <v>110</v>
      </c>
      <c r="E41" s="5"/>
      <c r="G41" s="5" t="s">
        <v>111</v>
      </c>
      <c r="H41" s="5"/>
      <c r="I41" s="5"/>
    </row>
    <row r="42" spans="1:9" ht="12.75" customHeight="1" x14ac:dyDescent="0.4">
      <c r="A42" s="5"/>
      <c r="B42" s="5"/>
      <c r="C42" s="5"/>
      <c r="D42" s="5"/>
      <c r="E42" s="5"/>
      <c r="G42" s="5"/>
      <c r="H42" s="5"/>
      <c r="I42" s="5"/>
    </row>
    <row r="43" spans="1:9" ht="16.8" x14ac:dyDescent="0.4">
      <c r="A43" s="48" t="s">
        <v>107</v>
      </c>
      <c r="B43" s="48"/>
      <c r="C43" s="48"/>
      <c r="D43" s="5" t="s">
        <v>112</v>
      </c>
      <c r="E43" s="5"/>
      <c r="G43" s="5" t="s">
        <v>113</v>
      </c>
      <c r="H43" s="5"/>
      <c r="I43" s="5"/>
    </row>
    <row r="45" spans="1:9" ht="24.6" x14ac:dyDescent="0.55000000000000004">
      <c r="A45" s="44" t="s">
        <v>116</v>
      </c>
      <c r="B45" s="44"/>
      <c r="C45" s="44"/>
      <c r="D45" s="44"/>
      <c r="E45" s="44"/>
      <c r="F45" s="44"/>
      <c r="G45" s="44"/>
      <c r="H45" s="44"/>
    </row>
    <row r="47" spans="1:9" ht="16.8" x14ac:dyDescent="0.4">
      <c r="A47" s="6" t="s">
        <v>103</v>
      </c>
      <c r="B47" s="5"/>
      <c r="C47" s="5"/>
      <c r="D47" s="5"/>
      <c r="E47" s="5"/>
      <c r="F47" s="5"/>
      <c r="G47" s="5"/>
      <c r="H47" s="5"/>
      <c r="I47" s="5"/>
    </row>
    <row r="48" spans="1:9" x14ac:dyDescent="0.3">
      <c r="A48" s="45" t="s">
        <v>119</v>
      </c>
      <c r="B48" s="45"/>
      <c r="C48" s="45"/>
      <c r="D48" s="45"/>
      <c r="E48" s="45"/>
      <c r="F48" s="45"/>
      <c r="G48" s="45"/>
      <c r="H48" s="45"/>
      <c r="I48" s="45"/>
    </row>
    <row r="49" spans="1:14" ht="39.75" customHeight="1" x14ac:dyDescent="0.3">
      <c r="A49" s="45"/>
      <c r="B49" s="45"/>
      <c r="C49" s="45"/>
      <c r="D49" s="45"/>
      <c r="E49" s="45"/>
      <c r="F49" s="45"/>
      <c r="G49" s="45"/>
      <c r="H49" s="45"/>
      <c r="I49" s="45"/>
    </row>
    <row r="50" spans="1:14" ht="16.8" x14ac:dyDescent="0.4">
      <c r="A50" s="5"/>
      <c r="B50" s="5"/>
      <c r="C50" s="5"/>
      <c r="D50" s="5"/>
      <c r="E50" s="5"/>
      <c r="F50" s="5"/>
      <c r="G50" s="5"/>
      <c r="H50" s="5"/>
      <c r="I50" s="5"/>
    </row>
    <row r="51" spans="1:14" ht="16.8" x14ac:dyDescent="0.4">
      <c r="A51" s="6" t="s">
        <v>117</v>
      </c>
      <c r="B51" s="5"/>
      <c r="C51" s="5"/>
      <c r="D51" s="5"/>
      <c r="E51" s="5"/>
      <c r="F51" s="5"/>
      <c r="G51" s="5"/>
      <c r="H51" s="5"/>
      <c r="I51" s="5"/>
    </row>
    <row r="52" spans="1:14" ht="15" customHeight="1" x14ac:dyDescent="0.3">
      <c r="A52" s="45" t="s">
        <v>118</v>
      </c>
      <c r="B52" s="45"/>
      <c r="C52" s="45"/>
      <c r="D52" s="45"/>
      <c r="E52" s="45"/>
      <c r="F52" s="45"/>
      <c r="G52" s="45"/>
      <c r="H52" s="45"/>
      <c r="I52" s="45"/>
    </row>
    <row r="53" spans="1:14" ht="17.25" customHeight="1" x14ac:dyDescent="0.3">
      <c r="A53" s="45"/>
      <c r="B53" s="45"/>
      <c r="C53" s="45"/>
      <c r="D53" s="45"/>
      <c r="E53" s="45"/>
      <c r="F53" s="45"/>
      <c r="G53" s="45"/>
      <c r="H53" s="45"/>
      <c r="I53" s="45"/>
    </row>
    <row r="54" spans="1:14" ht="21" customHeight="1" x14ac:dyDescent="0.3">
      <c r="A54" s="45"/>
      <c r="B54" s="45"/>
      <c r="C54" s="45"/>
      <c r="D54" s="45"/>
      <c r="E54" s="45"/>
      <c r="F54" s="45"/>
      <c r="G54" s="45"/>
      <c r="H54" s="45"/>
      <c r="I54" s="45"/>
    </row>
    <row r="56" spans="1:14" ht="24.6" x14ac:dyDescent="0.55000000000000004">
      <c r="A56" s="7" t="s">
        <v>120</v>
      </c>
    </row>
    <row r="57" spans="1:14" ht="14.25" customHeight="1" x14ac:dyDescent="0.55000000000000004">
      <c r="A57" s="7"/>
    </row>
    <row r="58" spans="1:14" ht="16.8" x14ac:dyDescent="0.4">
      <c r="A58" s="43" t="s">
        <v>136</v>
      </c>
      <c r="B58" s="43"/>
      <c r="C58" s="43"/>
      <c r="D58" s="5"/>
      <c r="E58" s="42">
        <f>Pivot_Lateral!B4</f>
        <v>0</v>
      </c>
      <c r="F58" s="42"/>
      <c r="G58" s="42"/>
      <c r="H58" s="42"/>
      <c r="I58" s="5"/>
    </row>
    <row r="59" spans="1:14" ht="16.8" x14ac:dyDescent="0.4">
      <c r="A59" s="43" t="s">
        <v>135</v>
      </c>
      <c r="B59" s="43"/>
      <c r="C59" s="43"/>
      <c r="D59" s="5"/>
      <c r="E59" s="5" t="s">
        <v>131</v>
      </c>
      <c r="F59" s="5"/>
      <c r="G59" s="5"/>
      <c r="H59" s="5"/>
      <c r="I59" s="5"/>
      <c r="L59" s="5"/>
      <c r="M59" s="5"/>
      <c r="N59" s="5"/>
    </row>
    <row r="60" spans="1:14" ht="16.8" x14ac:dyDescent="0.4">
      <c r="A60" s="43" t="s">
        <v>121</v>
      </c>
      <c r="B60" s="43"/>
      <c r="C60" s="43"/>
      <c r="D60" s="5"/>
      <c r="E60" s="5" t="s">
        <v>130</v>
      </c>
      <c r="F60" s="5"/>
      <c r="G60" s="5"/>
      <c r="H60" s="5"/>
      <c r="L60" s="5" t="s">
        <v>130</v>
      </c>
      <c r="M60" s="5" t="s">
        <v>131</v>
      </c>
      <c r="N60" s="5"/>
    </row>
    <row r="61" spans="1:14" ht="16.8" x14ac:dyDescent="0.4">
      <c r="A61" s="6"/>
      <c r="B61" s="6"/>
      <c r="C61" s="6"/>
      <c r="D61" s="5"/>
      <c r="E61" s="5"/>
      <c r="F61" s="5"/>
      <c r="G61" s="5"/>
      <c r="H61" s="5"/>
      <c r="I61" s="5"/>
    </row>
    <row r="62" spans="1:14" ht="16.8" x14ac:dyDescent="0.4">
      <c r="A62" s="43" t="s">
        <v>122</v>
      </c>
      <c r="B62" s="43"/>
      <c r="C62" s="6" t="s">
        <v>132</v>
      </c>
      <c r="E62" s="42">
        <v>0</v>
      </c>
      <c r="F62" s="42"/>
      <c r="G62" s="42"/>
      <c r="H62" s="42"/>
      <c r="L62" s="5" t="s">
        <v>132</v>
      </c>
      <c r="M62" s="5" t="s">
        <v>133</v>
      </c>
      <c r="N62" s="5" t="s">
        <v>134</v>
      </c>
    </row>
    <row r="63" spans="1:14" ht="16.8" x14ac:dyDescent="0.4">
      <c r="A63" s="43" t="s">
        <v>123</v>
      </c>
      <c r="B63" s="43"/>
      <c r="C63" s="43"/>
      <c r="D63" s="5"/>
      <c r="E63" s="42">
        <f>Pivot_Lateral!H11</f>
        <v>0</v>
      </c>
      <c r="F63" s="42"/>
      <c r="G63" s="42"/>
      <c r="H63" s="42"/>
      <c r="I63" s="5"/>
    </row>
    <row r="64" spans="1:14" ht="16.8" x14ac:dyDescent="0.4">
      <c r="A64" s="43" t="s">
        <v>124</v>
      </c>
      <c r="B64" s="43"/>
      <c r="C64" s="43"/>
      <c r="D64" s="5"/>
      <c r="E64" s="42">
        <v>255</v>
      </c>
      <c r="F64" s="42"/>
      <c r="G64" s="42"/>
      <c r="H64" s="42"/>
      <c r="I64" s="5"/>
    </row>
    <row r="65" spans="1:9" ht="16.8" x14ac:dyDescent="0.4">
      <c r="A65" s="43" t="s">
        <v>125</v>
      </c>
      <c r="B65" s="43"/>
      <c r="C65" s="43"/>
      <c r="D65" s="5"/>
      <c r="E65" s="42">
        <v>5.0999999999999997E-2</v>
      </c>
      <c r="F65" s="42"/>
      <c r="G65" s="42"/>
      <c r="H65" s="42"/>
      <c r="I65" s="5"/>
    </row>
    <row r="66" spans="1:9" ht="16.8" x14ac:dyDescent="0.4">
      <c r="A66" s="6"/>
      <c r="B66" s="6"/>
      <c r="C66" s="6"/>
      <c r="D66" s="5"/>
      <c r="E66" s="5"/>
      <c r="F66" s="5"/>
      <c r="G66" s="5"/>
      <c r="H66" s="5"/>
      <c r="I66" s="5"/>
    </row>
    <row r="67" spans="1:9" ht="16.8" x14ac:dyDescent="0.4">
      <c r="A67" s="43" t="s">
        <v>126</v>
      </c>
      <c r="B67" s="43"/>
      <c r="C67" s="43"/>
      <c r="D67" s="5"/>
      <c r="E67" s="41" t="e">
        <f>Pivot_Lateral!H12</f>
        <v>#DIV/0!</v>
      </c>
      <c r="F67" s="42"/>
      <c r="G67" s="42"/>
      <c r="H67" s="42"/>
      <c r="I67" s="5"/>
    </row>
    <row r="68" spans="1:9" ht="16.8" x14ac:dyDescent="0.4">
      <c r="A68" s="43" t="s">
        <v>127</v>
      </c>
      <c r="B68" s="43"/>
      <c r="C68" s="43"/>
      <c r="D68" s="5"/>
      <c r="E68" s="42">
        <f>Pivot_Lateral!J13</f>
        <v>0</v>
      </c>
      <c r="F68" s="42"/>
      <c r="G68" s="42"/>
      <c r="H68" s="42"/>
      <c r="I68" s="5"/>
    </row>
    <row r="69" spans="1:9" ht="16.8" x14ac:dyDescent="0.4">
      <c r="A69" s="43" t="s">
        <v>128</v>
      </c>
      <c r="B69" s="43"/>
      <c r="C69" s="43"/>
      <c r="D69" s="5"/>
      <c r="E69" s="42">
        <f>Pivot_Lateral!H13</f>
        <v>0</v>
      </c>
      <c r="F69" s="42"/>
      <c r="G69" s="42"/>
      <c r="H69" s="42"/>
      <c r="I69" s="5"/>
    </row>
    <row r="70" spans="1:9" ht="16.8" x14ac:dyDescent="0.4">
      <c r="A70" s="43" t="s">
        <v>129</v>
      </c>
      <c r="B70" s="43"/>
      <c r="C70" s="43"/>
      <c r="D70" s="5"/>
      <c r="E70" s="42">
        <f>Pivot_Lateral!H5</f>
        <v>0</v>
      </c>
      <c r="F70" s="42"/>
      <c r="G70" s="42"/>
      <c r="H70" s="42"/>
      <c r="I70" s="5"/>
    </row>
    <row r="72" spans="1:9" ht="24.6" x14ac:dyDescent="0.55000000000000004">
      <c r="A72" s="7" t="s">
        <v>137</v>
      </c>
    </row>
    <row r="73" spans="1:9" ht="15" x14ac:dyDescent="0.35">
      <c r="A73" s="9" t="s">
        <v>138</v>
      </c>
      <c r="B73" s="8"/>
      <c r="C73" s="8"/>
      <c r="D73" s="8"/>
      <c r="E73" s="8"/>
    </row>
    <row r="74" spans="1:9" ht="15" x14ac:dyDescent="0.35">
      <c r="A74" s="8" t="str" cm="1">
        <f t="array" ref="A74:B85">Pivot_Lateral!A13:B24</f>
        <v>Bucket 1</v>
      </c>
      <c r="B74" s="8">
        <v>0</v>
      </c>
      <c r="C74" s="8"/>
      <c r="D74" s="8"/>
      <c r="E74" s="8" t="str" cm="1">
        <f t="array" ref="E74:F85">Pivot_Lateral!A25:B36</f>
        <v>Bucket 13</v>
      </c>
      <c r="F74" s="8">
        <v>0</v>
      </c>
    </row>
    <row r="75" spans="1:9" ht="15" x14ac:dyDescent="0.35">
      <c r="A75" s="8" t="str">
        <v>Bucket  2</v>
      </c>
      <c r="B75" s="8">
        <v>0</v>
      </c>
      <c r="C75" s="8"/>
      <c r="D75" s="8"/>
      <c r="E75" s="8" t="str">
        <v>Bucket 14</v>
      </c>
      <c r="F75" s="8">
        <v>0</v>
      </c>
    </row>
    <row r="76" spans="1:9" ht="15" x14ac:dyDescent="0.35">
      <c r="A76" s="8" t="str">
        <v>Bucket 3</v>
      </c>
      <c r="B76" s="8">
        <v>0</v>
      </c>
      <c r="C76" s="8"/>
      <c r="D76" s="8"/>
      <c r="E76" s="8" t="str">
        <v>Bucket 15</v>
      </c>
      <c r="F76" s="8">
        <v>0</v>
      </c>
    </row>
    <row r="77" spans="1:9" ht="15" x14ac:dyDescent="0.35">
      <c r="A77" s="8" t="str">
        <v>Bucket  4</v>
      </c>
      <c r="B77" s="8">
        <v>0</v>
      </c>
      <c r="C77" s="8"/>
      <c r="D77" s="8"/>
      <c r="E77" s="8" t="str">
        <v>Bucket 16</v>
      </c>
      <c r="F77" s="8">
        <v>0</v>
      </c>
    </row>
    <row r="78" spans="1:9" ht="15" x14ac:dyDescent="0.35">
      <c r="A78" s="8" t="str">
        <v>Bucket 5</v>
      </c>
      <c r="B78" s="8">
        <v>0</v>
      </c>
      <c r="C78" s="8"/>
      <c r="D78" s="8"/>
      <c r="E78" s="8" t="str">
        <v>Bucket 17</v>
      </c>
      <c r="F78" s="8">
        <v>0</v>
      </c>
    </row>
    <row r="79" spans="1:9" ht="15" x14ac:dyDescent="0.35">
      <c r="A79" s="8" t="str">
        <v>Bucket  6</v>
      </c>
      <c r="B79" s="8">
        <v>0</v>
      </c>
      <c r="C79" s="8"/>
      <c r="D79" s="8"/>
      <c r="E79" s="8" t="str">
        <v>Bucket 18</v>
      </c>
      <c r="F79" s="8">
        <v>0</v>
      </c>
    </row>
    <row r="80" spans="1:9" ht="15" x14ac:dyDescent="0.35">
      <c r="A80" s="8" t="str">
        <v>Bucket 7</v>
      </c>
      <c r="B80" s="8">
        <v>0</v>
      </c>
      <c r="C80" s="8"/>
      <c r="D80" s="8"/>
      <c r="E80" s="8" t="str">
        <v>Bucket 19</v>
      </c>
      <c r="F80" s="8">
        <v>0</v>
      </c>
    </row>
    <row r="81" spans="1:6" ht="15" x14ac:dyDescent="0.35">
      <c r="A81" s="8" t="str">
        <v>Bucket  8</v>
      </c>
      <c r="B81" s="8">
        <v>0</v>
      </c>
      <c r="C81" s="8"/>
      <c r="D81" s="8"/>
      <c r="E81" s="8" t="str">
        <v>Bucket 20</v>
      </c>
      <c r="F81" s="8">
        <v>0</v>
      </c>
    </row>
    <row r="82" spans="1:6" ht="15" x14ac:dyDescent="0.35">
      <c r="A82" s="8" t="str">
        <v>Bucket 9</v>
      </c>
      <c r="B82" s="8">
        <v>0</v>
      </c>
      <c r="C82" s="8"/>
      <c r="D82" s="8"/>
      <c r="E82" s="8" t="str">
        <v>Bucket 21</v>
      </c>
      <c r="F82" s="8">
        <v>0</v>
      </c>
    </row>
    <row r="83" spans="1:6" ht="15" x14ac:dyDescent="0.35">
      <c r="A83" s="8" t="str">
        <v>Bucket  10</v>
      </c>
      <c r="B83" s="8">
        <v>0</v>
      </c>
      <c r="C83" s="8"/>
      <c r="D83" s="8"/>
      <c r="E83" s="8" t="str">
        <v>Bucket 22</v>
      </c>
      <c r="F83" s="8">
        <v>0</v>
      </c>
    </row>
    <row r="84" spans="1:6" ht="15" x14ac:dyDescent="0.35">
      <c r="A84" s="8" t="str">
        <v>Bucket 11</v>
      </c>
      <c r="B84" s="8">
        <v>0</v>
      </c>
      <c r="C84" s="8"/>
      <c r="D84" s="8"/>
      <c r="E84" s="8" t="str">
        <v>Bucket 23</v>
      </c>
      <c r="F84" s="8">
        <v>0</v>
      </c>
    </row>
    <row r="85" spans="1:6" ht="15" x14ac:dyDescent="0.35">
      <c r="A85" s="8" t="str">
        <v>Bucket  12</v>
      </c>
      <c r="B85" s="8">
        <v>0</v>
      </c>
      <c r="C85" s="8"/>
      <c r="D85" s="8"/>
      <c r="E85" s="8" t="str">
        <v>Bucket 24</v>
      </c>
      <c r="F85" s="8">
        <v>0</v>
      </c>
    </row>
    <row r="86" spans="1:6" ht="15" x14ac:dyDescent="0.35">
      <c r="A86" s="8" t="str" cm="1">
        <f t="array" ref="A86:B104">Pivot_Lateral!A37:B55</f>
        <v>Bucket 25</v>
      </c>
      <c r="B86" s="8">
        <v>0</v>
      </c>
      <c r="C86" s="8"/>
      <c r="D86" s="8"/>
      <c r="E86" s="8" t="str" cm="1">
        <f t="array" ref="E86:F98">Pivot_Lateral!A56:B68</f>
        <v>Bucket 44</v>
      </c>
      <c r="F86" s="8">
        <v>0</v>
      </c>
    </row>
    <row r="87" spans="1:6" ht="15" x14ac:dyDescent="0.35">
      <c r="A87" s="8" t="str">
        <v>Bucket 26</v>
      </c>
      <c r="B87" s="8">
        <v>0</v>
      </c>
      <c r="C87" s="8"/>
      <c r="D87" s="8"/>
      <c r="E87" s="8" t="str">
        <v>Bucket 45</v>
      </c>
      <c r="F87" s="8">
        <v>0</v>
      </c>
    </row>
    <row r="88" spans="1:6" ht="15" x14ac:dyDescent="0.35">
      <c r="A88" s="8" t="str">
        <v>Bucket 27</v>
      </c>
      <c r="B88" s="8">
        <v>0</v>
      </c>
      <c r="C88" s="8"/>
      <c r="D88" s="8"/>
      <c r="E88" s="8" t="str">
        <v>Bucket 46</v>
      </c>
      <c r="F88" s="8">
        <v>0</v>
      </c>
    </row>
    <row r="89" spans="1:6" ht="15" x14ac:dyDescent="0.35">
      <c r="A89" s="8" t="str">
        <v>Bucket 28</v>
      </c>
      <c r="B89" s="8">
        <v>0</v>
      </c>
      <c r="C89" s="8"/>
      <c r="D89" s="8"/>
      <c r="E89" s="8" t="str">
        <v>Bucket 47</v>
      </c>
      <c r="F89" s="8">
        <v>0</v>
      </c>
    </row>
    <row r="90" spans="1:6" ht="15" x14ac:dyDescent="0.35">
      <c r="A90" s="8" t="str">
        <v>Bucket 29</v>
      </c>
      <c r="B90" s="8">
        <v>0</v>
      </c>
      <c r="C90" s="8"/>
      <c r="D90" s="8"/>
      <c r="E90" s="8" t="str">
        <v>Bucket 48</v>
      </c>
      <c r="F90" s="8">
        <v>0</v>
      </c>
    </row>
    <row r="91" spans="1:6" ht="15" x14ac:dyDescent="0.35">
      <c r="A91" s="8" t="str">
        <v>Bucket 30</v>
      </c>
      <c r="B91" s="8">
        <v>0</v>
      </c>
      <c r="C91" s="8"/>
      <c r="D91" s="8"/>
      <c r="E91" s="8" t="str">
        <v>Bucket 49</v>
      </c>
      <c r="F91" s="8">
        <v>0</v>
      </c>
    </row>
    <row r="92" spans="1:6" ht="15" x14ac:dyDescent="0.35">
      <c r="A92" s="8" t="str">
        <v>Bucket 31</v>
      </c>
      <c r="B92" s="8">
        <v>0</v>
      </c>
      <c r="C92" s="8"/>
      <c r="D92" s="8"/>
      <c r="E92" s="8" t="str">
        <v>Bucket 50</v>
      </c>
      <c r="F92" s="8">
        <v>0</v>
      </c>
    </row>
    <row r="93" spans="1:6" ht="15" x14ac:dyDescent="0.35">
      <c r="A93" s="8" t="str">
        <v>Bucket 32</v>
      </c>
      <c r="B93" s="8">
        <v>0</v>
      </c>
      <c r="C93" s="8"/>
      <c r="D93" s="8"/>
      <c r="E93" s="8" t="str">
        <v>Bucket 51</v>
      </c>
      <c r="F93" s="8">
        <v>0</v>
      </c>
    </row>
    <row r="94" spans="1:6" ht="15" x14ac:dyDescent="0.35">
      <c r="A94" s="8" t="str">
        <v>Bucket 33</v>
      </c>
      <c r="B94" s="8">
        <v>0</v>
      </c>
      <c r="C94" s="8"/>
      <c r="D94" s="8"/>
      <c r="E94" s="8" t="str">
        <v>Bucket 52</v>
      </c>
      <c r="F94" s="8">
        <v>0</v>
      </c>
    </row>
    <row r="95" spans="1:6" ht="15" x14ac:dyDescent="0.35">
      <c r="A95" s="8" t="str">
        <v>Bucket 34</v>
      </c>
      <c r="B95" s="8">
        <v>0</v>
      </c>
      <c r="C95" s="8"/>
      <c r="D95" s="8"/>
      <c r="E95" s="8" t="str">
        <v>Bucket 53</v>
      </c>
      <c r="F95" s="8">
        <v>0</v>
      </c>
    </row>
    <row r="96" spans="1:6" ht="15" x14ac:dyDescent="0.35">
      <c r="A96" s="8" t="str">
        <v>Bucket 55</v>
      </c>
      <c r="B96" s="8">
        <v>0</v>
      </c>
      <c r="C96" s="8"/>
      <c r="D96" s="8"/>
      <c r="E96" s="8" t="str">
        <v>Bucket 54</v>
      </c>
      <c r="F96" s="8">
        <v>0</v>
      </c>
    </row>
    <row r="97" spans="1:6" ht="15" x14ac:dyDescent="0.35">
      <c r="A97" s="8" t="str">
        <v>Bucket 36</v>
      </c>
      <c r="B97" s="8">
        <v>0</v>
      </c>
      <c r="C97" s="8"/>
      <c r="D97" s="8"/>
      <c r="E97" s="8" t="str">
        <v>Bucket 55</v>
      </c>
      <c r="F97" s="8">
        <v>0</v>
      </c>
    </row>
    <row r="98" spans="1:6" ht="15" x14ac:dyDescent="0.35">
      <c r="A98" s="8" t="str">
        <v>Bucket 37</v>
      </c>
      <c r="B98" s="8">
        <v>0</v>
      </c>
      <c r="C98" s="8"/>
      <c r="D98" s="8"/>
      <c r="E98" s="8" t="str">
        <v>Bucket 56</v>
      </c>
      <c r="F98" s="8">
        <v>0</v>
      </c>
    </row>
    <row r="99" spans="1:6" ht="15" x14ac:dyDescent="0.35">
      <c r="A99" s="8" t="str">
        <v>Bucket 38</v>
      </c>
      <c r="B99" s="8">
        <v>0</v>
      </c>
      <c r="C99" s="8"/>
      <c r="D99" s="8"/>
      <c r="E99" s="8"/>
      <c r="F99" s="8"/>
    </row>
    <row r="100" spans="1:6" ht="15" x14ac:dyDescent="0.35">
      <c r="A100" s="8" t="str">
        <v>Bucket 39</v>
      </c>
      <c r="B100" s="8">
        <v>0</v>
      </c>
      <c r="C100" s="8"/>
      <c r="D100" s="8"/>
      <c r="E100" s="8"/>
      <c r="F100" s="8"/>
    </row>
    <row r="101" spans="1:6" ht="15" x14ac:dyDescent="0.35">
      <c r="A101" s="8" t="str">
        <v>Bucket 40</v>
      </c>
      <c r="B101" s="8">
        <v>0</v>
      </c>
      <c r="C101" s="8"/>
      <c r="D101" s="8"/>
      <c r="E101" s="8"/>
      <c r="F101" s="8"/>
    </row>
    <row r="102" spans="1:6" ht="15" x14ac:dyDescent="0.35">
      <c r="A102" s="8" t="str">
        <v>Bucket 41</v>
      </c>
      <c r="B102" s="8">
        <v>0</v>
      </c>
      <c r="C102" s="8"/>
      <c r="D102" s="8"/>
      <c r="E102" s="8"/>
      <c r="F102" s="8"/>
    </row>
    <row r="103" spans="1:6" ht="15" x14ac:dyDescent="0.35">
      <c r="A103" s="8" t="str">
        <v>Bucket 42</v>
      </c>
      <c r="B103" s="8">
        <v>0</v>
      </c>
      <c r="C103" s="8"/>
      <c r="D103" s="8"/>
      <c r="E103" s="8"/>
      <c r="F103" s="8"/>
    </row>
    <row r="104" spans="1:6" ht="15" x14ac:dyDescent="0.35">
      <c r="A104" s="8" t="str">
        <v>Bucket 43</v>
      </c>
      <c r="B104" s="8">
        <v>0</v>
      </c>
      <c r="C104" s="8"/>
      <c r="D104" s="8"/>
      <c r="E104" s="8"/>
      <c r="F104" s="8"/>
    </row>
  </sheetData>
  <mergeCells count="45">
    <mergeCell ref="A1:D5"/>
    <mergeCell ref="A7:B7"/>
    <mergeCell ref="A8:B8"/>
    <mergeCell ref="A10:B10"/>
    <mergeCell ref="A9:B9"/>
    <mergeCell ref="A11:B11"/>
    <mergeCell ref="D7:I7"/>
    <mergeCell ref="D8:I8"/>
    <mergeCell ref="D9:I9"/>
    <mergeCell ref="D10:I10"/>
    <mergeCell ref="D11:I11"/>
    <mergeCell ref="F35:I35"/>
    <mergeCell ref="A36:D36"/>
    <mergeCell ref="F36:I36"/>
    <mergeCell ref="A13:E13"/>
    <mergeCell ref="A33:E33"/>
    <mergeCell ref="A35:D35"/>
    <mergeCell ref="A39:B39"/>
    <mergeCell ref="A41:B41"/>
    <mergeCell ref="A43:C43"/>
    <mergeCell ref="G38:I38"/>
    <mergeCell ref="D38:F38"/>
    <mergeCell ref="A45:H45"/>
    <mergeCell ref="A48:I49"/>
    <mergeCell ref="A52:I54"/>
    <mergeCell ref="A58:C58"/>
    <mergeCell ref="E58:H58"/>
    <mergeCell ref="A67:C67"/>
    <mergeCell ref="A68:C68"/>
    <mergeCell ref="A69:C69"/>
    <mergeCell ref="A70:C70"/>
    <mergeCell ref="A59:C59"/>
    <mergeCell ref="A60:C60"/>
    <mergeCell ref="A63:C63"/>
    <mergeCell ref="A64:C64"/>
    <mergeCell ref="A65:C65"/>
    <mergeCell ref="A62:B62"/>
    <mergeCell ref="E67:H67"/>
    <mergeCell ref="E68:H68"/>
    <mergeCell ref="E69:H69"/>
    <mergeCell ref="E70:H70"/>
    <mergeCell ref="E62:H62"/>
    <mergeCell ref="E63:H63"/>
    <mergeCell ref="E64:H64"/>
    <mergeCell ref="E65:H65"/>
  </mergeCells>
  <dataValidations count="3">
    <dataValidation type="list" allowBlank="1" showInputMessage="1" showErrorMessage="1" sqref="D11:I11" xr:uid="{3E473D22-0C4A-44EF-A3C2-5EB8E4162896}">
      <formula1>$M$11:$N$11</formula1>
    </dataValidation>
    <dataValidation type="list" allowBlank="1" showInputMessage="1" showErrorMessage="1" sqref="C62" xr:uid="{8CCE7C06-477D-47DA-BBB8-83CAAD661C20}">
      <formula1>$L$62:$N$62</formula1>
    </dataValidation>
    <dataValidation type="list" allowBlank="1" showInputMessage="1" showErrorMessage="1" sqref="E60:H60 E59" xr:uid="{700E3372-E54F-4D60-8B97-3D63A3CA83AC}">
      <formula1>$L$60:$M$60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53B38-3AB5-4161-8BA1-836551ED6665}">
  <dimension ref="A1:AC28"/>
  <sheetViews>
    <sheetView workbookViewId="0">
      <selection activeCell="L10" sqref="L10"/>
    </sheetView>
  </sheetViews>
  <sheetFormatPr defaultRowHeight="16.8" x14ac:dyDescent="0.4"/>
  <cols>
    <col min="1" max="1" width="17.44140625" style="5" customWidth="1"/>
    <col min="2" max="2" width="14.6640625" style="5" bestFit="1" customWidth="1"/>
    <col min="3" max="3" width="17.6640625" style="5" bestFit="1" customWidth="1"/>
    <col min="4" max="4" width="9.33203125" style="5" bestFit="1" customWidth="1"/>
    <col min="5" max="5" width="12.6640625" style="5" customWidth="1"/>
    <col min="6" max="6" width="38.88671875" style="5" customWidth="1"/>
    <col min="7" max="7" width="10.6640625" style="5" bestFit="1" customWidth="1"/>
    <col min="8" max="14" width="9.109375" style="5"/>
    <col min="15" max="15" width="31.33203125" style="5" bestFit="1" customWidth="1"/>
    <col min="22" max="22" width="9.109375" style="10"/>
    <col min="23" max="23" width="31.33203125" style="10" bestFit="1" customWidth="1"/>
    <col min="24" max="24" width="22.5546875" style="10" bestFit="1" customWidth="1"/>
    <col min="25" max="25" width="9.109375" style="10"/>
    <col min="26" max="26" width="9.5546875" style="10" bestFit="1" customWidth="1"/>
    <col min="27" max="27" width="9.109375" style="10"/>
    <col min="28" max="29" width="9.109375" style="15"/>
  </cols>
  <sheetData>
    <row r="1" spans="1:27" x14ac:dyDescent="0.4">
      <c r="A1" s="16" t="s">
        <v>143</v>
      </c>
      <c r="B1" s="17"/>
      <c r="C1" s="17"/>
    </row>
    <row r="3" spans="1:27" x14ac:dyDescent="0.4">
      <c r="C3" s="5" t="s">
        <v>1</v>
      </c>
      <c r="D3" s="5" t="s">
        <v>73</v>
      </c>
      <c r="F3" s="18" t="s">
        <v>4</v>
      </c>
      <c r="G3" s="19" t="e">
        <f>SUM(Z4:Z59)</f>
        <v>#VALUE!</v>
      </c>
      <c r="W3" s="12" t="s">
        <v>2</v>
      </c>
      <c r="X3" s="12" t="s">
        <v>3</v>
      </c>
    </row>
    <row r="4" spans="1:27" x14ac:dyDescent="0.4">
      <c r="A4" s="5" t="s">
        <v>142</v>
      </c>
      <c r="B4" s="17"/>
      <c r="C4" s="5">
        <v>20</v>
      </c>
      <c r="D4" s="37">
        <f>SUM(B4/C4)</f>
        <v>0</v>
      </c>
      <c r="F4" s="18" t="s">
        <v>6</v>
      </c>
      <c r="G4" s="22">
        <f>AVERAGE(X4:X25)</f>
        <v>0</v>
      </c>
      <c r="V4" s="12">
        <v>1</v>
      </c>
      <c r="W4" s="13">
        <f t="shared" ref="W4:W23" si="0">$G$5</f>
        <v>0</v>
      </c>
      <c r="X4" s="11">
        <f t="shared" ref="X4:X23" si="1">1000*C7/51044.6</f>
        <v>0</v>
      </c>
      <c r="Y4" s="11" t="str">
        <f>IF(X4=0,"",X4)</f>
        <v/>
      </c>
      <c r="Z4" s="14" t="e">
        <f>IF(Y4=0,"",(Y4+0.00001*V4))</f>
        <v>#VALUE!</v>
      </c>
      <c r="AA4" s="11" t="e">
        <f t="shared" ref="AA4:AA23" si="2">IF(Z4&lt;=$G$6,Z4,"")</f>
        <v>#VALUE!</v>
      </c>
    </row>
    <row r="5" spans="1:27" x14ac:dyDescent="0.4">
      <c r="F5" s="18" t="s">
        <v>2</v>
      </c>
      <c r="G5" s="17"/>
      <c r="V5" s="12">
        <v>2</v>
      </c>
      <c r="W5" s="13">
        <f t="shared" si="0"/>
        <v>0</v>
      </c>
      <c r="X5" s="11">
        <f t="shared" si="1"/>
        <v>0</v>
      </c>
      <c r="Y5" s="11" t="str">
        <f t="shared" ref="Y5:Y23" si="3">IF(X5=0,"",X5)</f>
        <v/>
      </c>
      <c r="Z5" s="14" t="e">
        <f t="shared" ref="Z5:Z23" si="4">IF(Y5=0,"",(Y5+0.00001*V5))</f>
        <v>#VALUE!</v>
      </c>
      <c r="AA5" s="11" t="e">
        <f t="shared" si="2"/>
        <v>#VALUE!</v>
      </c>
    </row>
    <row r="6" spans="1:27" x14ac:dyDescent="0.4">
      <c r="C6" s="18" t="s">
        <v>14</v>
      </c>
      <c r="F6" s="18" t="s">
        <v>9</v>
      </c>
      <c r="G6" s="34" t="e">
        <f>QUARTILE(Z4:Z23,1)</f>
        <v>#VALUE!</v>
      </c>
      <c r="V6" s="12">
        <v>3</v>
      </c>
      <c r="W6" s="13">
        <f t="shared" si="0"/>
        <v>0</v>
      </c>
      <c r="X6" s="11">
        <f t="shared" si="1"/>
        <v>0</v>
      </c>
      <c r="Y6" s="11" t="str">
        <f t="shared" si="3"/>
        <v/>
      </c>
      <c r="Z6" s="14" t="e">
        <f t="shared" si="4"/>
        <v>#VALUE!</v>
      </c>
      <c r="AA6" s="11" t="e">
        <f t="shared" si="2"/>
        <v>#VALUE!</v>
      </c>
    </row>
    <row r="7" spans="1:27" x14ac:dyDescent="0.4">
      <c r="A7" s="60" t="s">
        <v>74</v>
      </c>
      <c r="B7" s="27" t="s">
        <v>75</v>
      </c>
      <c r="C7" s="35"/>
      <c r="F7" s="18" t="s">
        <v>10</v>
      </c>
      <c r="G7" s="34" t="e">
        <f>AVERAGE(AA4:AA23)</f>
        <v>#VALUE!</v>
      </c>
      <c r="V7" s="12">
        <v>4</v>
      </c>
      <c r="W7" s="13">
        <f t="shared" si="0"/>
        <v>0</v>
      </c>
      <c r="X7" s="11">
        <f t="shared" si="1"/>
        <v>0</v>
      </c>
      <c r="Y7" s="11" t="str">
        <f t="shared" si="3"/>
        <v/>
      </c>
      <c r="Z7" s="14" t="e">
        <f t="shared" si="4"/>
        <v>#VALUE!</v>
      </c>
      <c r="AA7" s="11" t="e">
        <f t="shared" si="2"/>
        <v>#VALUE!</v>
      </c>
    </row>
    <row r="8" spans="1:27" x14ac:dyDescent="0.4">
      <c r="A8" s="60"/>
      <c r="B8" s="27" t="s">
        <v>26</v>
      </c>
      <c r="C8" s="35"/>
      <c r="F8" s="18" t="s">
        <v>11</v>
      </c>
      <c r="G8" s="22" t="e">
        <f>G7/G4</f>
        <v>#VALUE!</v>
      </c>
      <c r="V8" s="12">
        <v>5</v>
      </c>
      <c r="W8" s="13">
        <f t="shared" si="0"/>
        <v>0</v>
      </c>
      <c r="X8" s="11">
        <f t="shared" si="1"/>
        <v>0</v>
      </c>
      <c r="Y8" s="11" t="str">
        <f t="shared" si="3"/>
        <v/>
      </c>
      <c r="Z8" s="14" t="e">
        <f t="shared" si="4"/>
        <v>#VALUE!</v>
      </c>
      <c r="AA8" s="11" t="e">
        <f t="shared" si="2"/>
        <v>#VALUE!</v>
      </c>
    </row>
    <row r="9" spans="1:27" x14ac:dyDescent="0.4">
      <c r="A9" s="60"/>
      <c r="B9" s="27" t="s">
        <v>76</v>
      </c>
      <c r="C9" s="35"/>
      <c r="G9" s="26"/>
      <c r="V9" s="12">
        <v>6</v>
      </c>
      <c r="W9" s="13">
        <f t="shared" si="0"/>
        <v>0</v>
      </c>
      <c r="X9" s="11">
        <f t="shared" si="1"/>
        <v>0</v>
      </c>
      <c r="Y9" s="11" t="str">
        <f t="shared" si="3"/>
        <v/>
      </c>
      <c r="Z9" s="14" t="e">
        <f t="shared" si="4"/>
        <v>#VALUE!</v>
      </c>
      <c r="AA9" s="11" t="e">
        <f t="shared" si="2"/>
        <v>#VALUE!</v>
      </c>
    </row>
    <row r="10" spans="1:27" x14ac:dyDescent="0.4">
      <c r="A10" s="60"/>
      <c r="B10" s="27" t="s">
        <v>24</v>
      </c>
      <c r="C10" s="35"/>
      <c r="V10" s="12">
        <v>7</v>
      </c>
      <c r="W10" s="13">
        <f t="shared" si="0"/>
        <v>0</v>
      </c>
      <c r="X10" s="11">
        <f t="shared" si="1"/>
        <v>0</v>
      </c>
      <c r="Y10" s="11" t="str">
        <f t="shared" si="3"/>
        <v/>
      </c>
      <c r="Z10" s="14" t="e">
        <f t="shared" si="4"/>
        <v>#VALUE!</v>
      </c>
      <c r="AA10" s="11" t="e">
        <f t="shared" si="2"/>
        <v>#VALUE!</v>
      </c>
    </row>
    <row r="11" spans="1:27" x14ac:dyDescent="0.4">
      <c r="A11" s="60"/>
      <c r="B11" s="27" t="s">
        <v>23</v>
      </c>
      <c r="C11" s="35"/>
      <c r="F11" s="5" t="s">
        <v>13</v>
      </c>
      <c r="G11" s="17"/>
      <c r="V11" s="12">
        <v>8</v>
      </c>
      <c r="W11" s="13">
        <f t="shared" si="0"/>
        <v>0</v>
      </c>
      <c r="X11" s="11">
        <f t="shared" si="1"/>
        <v>0</v>
      </c>
      <c r="Y11" s="11" t="str">
        <f t="shared" si="3"/>
        <v/>
      </c>
      <c r="Z11" s="14" t="e">
        <f t="shared" si="4"/>
        <v>#VALUE!</v>
      </c>
      <c r="AA11" s="11" t="e">
        <f t="shared" si="2"/>
        <v>#VALUE!</v>
      </c>
    </row>
    <row r="12" spans="1:27" x14ac:dyDescent="0.4">
      <c r="A12" s="60"/>
      <c r="B12" s="27" t="s">
        <v>22</v>
      </c>
      <c r="C12" s="35"/>
      <c r="F12" s="5" t="s">
        <v>15</v>
      </c>
      <c r="G12" s="5" t="e">
        <f>G13/I13</f>
        <v>#DIV/0!</v>
      </c>
      <c r="V12" s="12">
        <v>9</v>
      </c>
      <c r="W12" s="13">
        <f t="shared" si="0"/>
        <v>0</v>
      </c>
      <c r="X12" s="11">
        <f t="shared" si="1"/>
        <v>0</v>
      </c>
      <c r="Y12" s="11" t="str">
        <f t="shared" si="3"/>
        <v/>
      </c>
      <c r="Z12" s="14" t="e">
        <f t="shared" si="4"/>
        <v>#VALUE!</v>
      </c>
      <c r="AA12" s="11" t="e">
        <f t="shared" si="2"/>
        <v>#VALUE!</v>
      </c>
    </row>
    <row r="13" spans="1:27" x14ac:dyDescent="0.4">
      <c r="A13" s="60"/>
      <c r="B13" s="27" t="s">
        <v>21</v>
      </c>
      <c r="C13" s="35"/>
      <c r="F13" s="5" t="s">
        <v>17</v>
      </c>
      <c r="G13" s="17"/>
      <c r="H13" s="5" t="s">
        <v>18</v>
      </c>
      <c r="I13" s="17"/>
      <c r="V13" s="12">
        <v>10</v>
      </c>
      <c r="W13" s="13">
        <f t="shared" si="0"/>
        <v>0</v>
      </c>
      <c r="X13" s="11">
        <f t="shared" si="1"/>
        <v>0</v>
      </c>
      <c r="Y13" s="11" t="str">
        <f t="shared" si="3"/>
        <v/>
      </c>
      <c r="Z13" s="14" t="e">
        <f t="shared" si="4"/>
        <v>#VALUE!</v>
      </c>
      <c r="AA13" s="11" t="e">
        <f t="shared" si="2"/>
        <v>#VALUE!</v>
      </c>
    </row>
    <row r="14" spans="1:27" x14ac:dyDescent="0.4">
      <c r="A14" s="60"/>
      <c r="B14" s="27" t="s">
        <v>20</v>
      </c>
      <c r="C14" s="35"/>
      <c r="V14" s="12">
        <v>11</v>
      </c>
      <c r="W14" s="13">
        <f t="shared" si="0"/>
        <v>0</v>
      </c>
      <c r="X14" s="11">
        <f t="shared" si="1"/>
        <v>0</v>
      </c>
      <c r="Y14" s="11" t="str">
        <f t="shared" si="3"/>
        <v/>
      </c>
      <c r="Z14" s="14" t="e">
        <f t="shared" si="4"/>
        <v>#VALUE!</v>
      </c>
      <c r="AA14" s="11" t="e">
        <f t="shared" si="2"/>
        <v>#VALUE!</v>
      </c>
    </row>
    <row r="15" spans="1:27" x14ac:dyDescent="0.4">
      <c r="A15" s="60"/>
      <c r="B15" s="27" t="s">
        <v>19</v>
      </c>
      <c r="C15" s="35"/>
      <c r="V15" s="12">
        <v>12</v>
      </c>
      <c r="W15" s="13">
        <f t="shared" si="0"/>
        <v>0</v>
      </c>
      <c r="X15" s="11">
        <f t="shared" si="1"/>
        <v>0</v>
      </c>
      <c r="Y15" s="11" t="str">
        <f>IF(X15=0,"",X15)</f>
        <v/>
      </c>
      <c r="Z15" s="14" t="e">
        <f t="shared" si="4"/>
        <v>#VALUE!</v>
      </c>
      <c r="AA15" s="11" t="e">
        <f t="shared" si="2"/>
        <v>#VALUE!</v>
      </c>
    </row>
    <row r="16" spans="1:27" x14ac:dyDescent="0.4">
      <c r="A16" s="60"/>
      <c r="B16" s="27" t="s">
        <v>16</v>
      </c>
      <c r="C16" s="35"/>
      <c r="V16" s="12">
        <v>13</v>
      </c>
      <c r="W16" s="13">
        <f t="shared" si="0"/>
        <v>0</v>
      </c>
      <c r="X16" s="11">
        <f t="shared" si="1"/>
        <v>0</v>
      </c>
      <c r="Y16" s="11" t="str">
        <f t="shared" si="3"/>
        <v/>
      </c>
      <c r="Z16" s="14" t="e">
        <f t="shared" si="4"/>
        <v>#VALUE!</v>
      </c>
      <c r="AA16" s="11" t="e">
        <f t="shared" si="2"/>
        <v>#VALUE!</v>
      </c>
    </row>
    <row r="17" spans="1:27" x14ac:dyDescent="0.4">
      <c r="A17" s="59" t="s">
        <v>77</v>
      </c>
      <c r="B17" s="27" t="s">
        <v>78</v>
      </c>
      <c r="C17" s="17"/>
      <c r="V17" s="12">
        <v>14</v>
      </c>
      <c r="W17" s="13">
        <f t="shared" si="0"/>
        <v>0</v>
      </c>
      <c r="X17" s="11">
        <f t="shared" si="1"/>
        <v>0</v>
      </c>
      <c r="Y17" s="11" t="str">
        <f t="shared" si="3"/>
        <v/>
      </c>
      <c r="Z17" s="14" t="e">
        <f t="shared" si="4"/>
        <v>#VALUE!</v>
      </c>
      <c r="AA17" s="11" t="e">
        <f t="shared" si="2"/>
        <v>#VALUE!</v>
      </c>
    </row>
    <row r="18" spans="1:27" x14ac:dyDescent="0.4">
      <c r="A18" s="59"/>
      <c r="B18" s="27" t="s">
        <v>79</v>
      </c>
      <c r="C18" s="17"/>
      <c r="V18" s="12">
        <v>15</v>
      </c>
      <c r="W18" s="13">
        <f t="shared" si="0"/>
        <v>0</v>
      </c>
      <c r="X18" s="11">
        <f t="shared" si="1"/>
        <v>0</v>
      </c>
      <c r="Y18" s="11" t="str">
        <f t="shared" si="3"/>
        <v/>
      </c>
      <c r="Z18" s="14" t="e">
        <f t="shared" si="4"/>
        <v>#VALUE!</v>
      </c>
      <c r="AA18" s="11" t="e">
        <f t="shared" si="2"/>
        <v>#VALUE!</v>
      </c>
    </row>
    <row r="19" spans="1:27" x14ac:dyDescent="0.4">
      <c r="A19" s="59"/>
      <c r="B19" s="27" t="s">
        <v>20</v>
      </c>
      <c r="C19" s="17"/>
      <c r="V19" s="12">
        <v>16</v>
      </c>
      <c r="W19" s="13">
        <f t="shared" si="0"/>
        <v>0</v>
      </c>
      <c r="X19" s="11">
        <f t="shared" si="1"/>
        <v>0</v>
      </c>
      <c r="Y19" s="11" t="str">
        <f t="shared" si="3"/>
        <v/>
      </c>
      <c r="Z19" s="14" t="e">
        <f t="shared" si="4"/>
        <v>#VALUE!</v>
      </c>
      <c r="AA19" s="11" t="e">
        <f t="shared" si="2"/>
        <v>#VALUE!</v>
      </c>
    </row>
    <row r="20" spans="1:27" x14ac:dyDescent="0.4">
      <c r="A20" s="59"/>
      <c r="B20" s="27" t="s">
        <v>80</v>
      </c>
      <c r="C20" s="17"/>
      <c r="V20" s="12">
        <v>17</v>
      </c>
      <c r="W20" s="13">
        <f t="shared" si="0"/>
        <v>0</v>
      </c>
      <c r="X20" s="11">
        <f t="shared" si="1"/>
        <v>0</v>
      </c>
      <c r="Y20" s="11" t="str">
        <f t="shared" si="3"/>
        <v/>
      </c>
      <c r="Z20" s="14" t="e">
        <f t="shared" si="4"/>
        <v>#VALUE!</v>
      </c>
      <c r="AA20" s="11" t="e">
        <f t="shared" si="2"/>
        <v>#VALUE!</v>
      </c>
    </row>
    <row r="21" spans="1:27" x14ac:dyDescent="0.4">
      <c r="A21" s="59"/>
      <c r="B21" s="27" t="s">
        <v>22</v>
      </c>
      <c r="C21" s="17"/>
      <c r="V21" s="12">
        <v>18</v>
      </c>
      <c r="W21" s="13">
        <f t="shared" si="0"/>
        <v>0</v>
      </c>
      <c r="X21" s="11">
        <f t="shared" si="1"/>
        <v>0</v>
      </c>
      <c r="Y21" s="11" t="str">
        <f t="shared" si="3"/>
        <v/>
      </c>
      <c r="Z21" s="14" t="e">
        <f t="shared" si="4"/>
        <v>#VALUE!</v>
      </c>
      <c r="AA21" s="11" t="e">
        <f t="shared" si="2"/>
        <v>#VALUE!</v>
      </c>
    </row>
    <row r="22" spans="1:27" x14ac:dyDescent="0.4">
      <c r="A22" s="59"/>
      <c r="B22" s="27" t="s">
        <v>81</v>
      </c>
      <c r="C22" s="17"/>
      <c r="V22" s="12">
        <v>19</v>
      </c>
      <c r="W22" s="13">
        <f t="shared" si="0"/>
        <v>0</v>
      </c>
      <c r="X22" s="11">
        <f t="shared" si="1"/>
        <v>0</v>
      </c>
      <c r="Y22" s="11" t="str">
        <f t="shared" si="3"/>
        <v/>
      </c>
      <c r="Z22" s="14" t="e">
        <f t="shared" si="4"/>
        <v>#VALUE!</v>
      </c>
      <c r="AA22" s="11" t="e">
        <f t="shared" si="2"/>
        <v>#VALUE!</v>
      </c>
    </row>
    <row r="23" spans="1:27" x14ac:dyDescent="0.4">
      <c r="A23" s="59"/>
      <c r="B23" s="27" t="s">
        <v>24</v>
      </c>
      <c r="C23" s="17"/>
      <c r="V23" s="12">
        <v>20</v>
      </c>
      <c r="W23" s="13">
        <f t="shared" si="0"/>
        <v>0</v>
      </c>
      <c r="X23" s="11">
        <f t="shared" si="1"/>
        <v>0</v>
      </c>
      <c r="Y23" s="11" t="str">
        <f t="shared" si="3"/>
        <v/>
      </c>
      <c r="Z23" s="14" t="e">
        <f t="shared" si="4"/>
        <v>#VALUE!</v>
      </c>
      <c r="AA23" s="11" t="e">
        <f t="shared" si="2"/>
        <v>#VALUE!</v>
      </c>
    </row>
    <row r="24" spans="1:27" x14ac:dyDescent="0.4">
      <c r="A24" s="59"/>
      <c r="B24" s="27" t="s">
        <v>76</v>
      </c>
      <c r="C24" s="17"/>
      <c r="V24" s="12"/>
      <c r="W24" s="13"/>
      <c r="X24" s="11"/>
      <c r="Y24" s="11"/>
      <c r="Z24" s="14"/>
      <c r="AA24" s="11"/>
    </row>
    <row r="25" spans="1:27" x14ac:dyDescent="0.4">
      <c r="A25" s="59"/>
      <c r="B25" s="27" t="s">
        <v>26</v>
      </c>
      <c r="C25" s="17"/>
      <c r="V25" s="12"/>
      <c r="W25" s="13"/>
      <c r="X25" s="11"/>
      <c r="Y25" s="11"/>
      <c r="Z25" s="14"/>
      <c r="AA25" s="11"/>
    </row>
    <row r="26" spans="1:27" x14ac:dyDescent="0.4">
      <c r="A26" s="59"/>
      <c r="B26" s="27" t="s">
        <v>75</v>
      </c>
      <c r="C26" s="17"/>
    </row>
    <row r="27" spans="1:27" x14ac:dyDescent="0.4">
      <c r="A27" s="36"/>
    </row>
    <row r="28" spans="1:27" x14ac:dyDescent="0.4">
      <c r="A28" s="36"/>
    </row>
  </sheetData>
  <mergeCells count="2">
    <mergeCell ref="A17:A26"/>
    <mergeCell ref="A7:A1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CF9E3-658B-4457-A765-258F877A4A0C}">
  <dimension ref="A1:Q102"/>
  <sheetViews>
    <sheetView topLeftCell="A68" zoomScaleNormal="100" workbookViewId="0">
      <selection activeCell="D8" sqref="D8:I8"/>
    </sheetView>
  </sheetViews>
  <sheetFormatPr defaultRowHeight="14.4" x14ac:dyDescent="0.3"/>
  <cols>
    <col min="11" max="17" width="9.109375" hidden="1" customWidth="1"/>
  </cols>
  <sheetData>
    <row r="1" spans="1:16" ht="15" customHeight="1" x14ac:dyDescent="0.3">
      <c r="A1" s="58" t="s">
        <v>90</v>
      </c>
      <c r="B1" s="58"/>
      <c r="C1" s="58"/>
      <c r="D1" s="58"/>
    </row>
    <row r="2" spans="1:16" ht="15" customHeight="1" x14ac:dyDescent="0.3">
      <c r="A2" s="58"/>
      <c r="B2" s="58"/>
      <c r="C2" s="58"/>
      <c r="D2" s="58"/>
    </row>
    <row r="3" spans="1:16" ht="15" customHeight="1" x14ac:dyDescent="0.3">
      <c r="A3" s="58"/>
      <c r="B3" s="58"/>
      <c r="C3" s="58"/>
      <c r="D3" s="58"/>
    </row>
    <row r="4" spans="1:16" ht="15" customHeight="1" x14ac:dyDescent="0.3">
      <c r="A4" s="58"/>
      <c r="B4" s="58"/>
      <c r="C4" s="58"/>
      <c r="D4" s="58"/>
    </row>
    <row r="5" spans="1:16" ht="29.25" customHeight="1" x14ac:dyDescent="0.3">
      <c r="A5" s="58"/>
      <c r="B5" s="58"/>
      <c r="C5" s="58"/>
      <c r="D5" s="58"/>
    </row>
    <row r="6" spans="1:16" hidden="1" x14ac:dyDescent="0.3"/>
    <row r="7" spans="1:16" ht="16.8" x14ac:dyDescent="0.4">
      <c r="A7" s="56" t="s">
        <v>91</v>
      </c>
      <c r="B7" s="56"/>
      <c r="D7" s="57">
        <f ca="1">TODAY()</f>
        <v>46006</v>
      </c>
      <c r="E7" s="57"/>
      <c r="F7" s="57"/>
      <c r="G7" s="57"/>
      <c r="H7" s="57"/>
      <c r="I7" s="57"/>
    </row>
    <row r="8" spans="1:16" ht="16.8" x14ac:dyDescent="0.4">
      <c r="A8" s="56" t="s">
        <v>92</v>
      </c>
      <c r="B8" s="56"/>
      <c r="D8" s="42"/>
      <c r="E8" s="42"/>
      <c r="F8" s="42"/>
      <c r="G8" s="42"/>
      <c r="H8" s="42"/>
      <c r="I8" s="42"/>
      <c r="M8" s="5" t="s">
        <v>96</v>
      </c>
      <c r="N8" s="5" t="s">
        <v>97</v>
      </c>
      <c r="O8" s="5" t="s">
        <v>98</v>
      </c>
      <c r="P8" s="5" t="s">
        <v>99</v>
      </c>
    </row>
    <row r="9" spans="1:16" ht="16.8" x14ac:dyDescent="0.4">
      <c r="A9" s="56" t="s">
        <v>93</v>
      </c>
      <c r="B9" s="56"/>
      <c r="D9" s="42"/>
      <c r="E9" s="42"/>
      <c r="F9" s="42"/>
      <c r="G9" s="42"/>
      <c r="H9" s="42"/>
      <c r="I9" s="42"/>
    </row>
    <row r="10" spans="1:16" ht="16.8" x14ac:dyDescent="0.4">
      <c r="A10" s="56" t="s">
        <v>94</v>
      </c>
      <c r="B10" s="56"/>
      <c r="D10" s="42"/>
      <c r="E10" s="42"/>
      <c r="F10" s="42"/>
      <c r="G10" s="42"/>
      <c r="H10" s="42"/>
      <c r="I10" s="42"/>
      <c r="M10" s="5"/>
      <c r="N10" s="5"/>
      <c r="O10" s="5"/>
    </row>
    <row r="11" spans="1:16" ht="16.8" x14ac:dyDescent="0.4">
      <c r="A11" s="56" t="s">
        <v>95</v>
      </c>
      <c r="B11" s="56"/>
      <c r="D11" s="42"/>
      <c r="E11" s="42"/>
      <c r="F11" s="42"/>
      <c r="G11" s="42"/>
      <c r="H11" s="42"/>
      <c r="I11" s="42"/>
      <c r="M11" s="5" t="s">
        <v>139</v>
      </c>
      <c r="N11" s="5" t="s">
        <v>140</v>
      </c>
      <c r="O11" s="5" t="s">
        <v>141</v>
      </c>
    </row>
    <row r="13" spans="1:16" ht="24.6" x14ac:dyDescent="0.55000000000000004">
      <c r="A13" s="44" t="s">
        <v>11</v>
      </c>
      <c r="B13" s="44"/>
      <c r="C13" s="44"/>
      <c r="D13" s="44"/>
      <c r="E13" s="44"/>
    </row>
    <row r="33" spans="1:9" ht="24.6" x14ac:dyDescent="0.55000000000000004">
      <c r="A33" s="44" t="s">
        <v>102</v>
      </c>
      <c r="B33" s="44"/>
      <c r="C33" s="44"/>
      <c r="D33" s="44"/>
      <c r="E33" s="44"/>
    </row>
    <row r="34" spans="1:9" ht="9" customHeight="1" thickBot="1" x14ac:dyDescent="0.35"/>
    <row r="35" spans="1:9" ht="16.8" x14ac:dyDescent="0.4">
      <c r="A35" s="50" t="s">
        <v>103</v>
      </c>
      <c r="B35" s="51"/>
      <c r="C35" s="51"/>
      <c r="D35" s="52"/>
      <c r="E35" s="5"/>
      <c r="F35" s="50" t="s">
        <v>104</v>
      </c>
      <c r="G35" s="51"/>
      <c r="H35" s="51"/>
      <c r="I35" s="52"/>
    </row>
    <row r="36" spans="1:9" ht="17.399999999999999" thickBot="1" x14ac:dyDescent="0.45">
      <c r="A36" s="53" t="e">
        <f>Rotorainer_Gun!G8</f>
        <v>#VALUE!</v>
      </c>
      <c r="B36" s="54"/>
      <c r="C36" s="54"/>
      <c r="D36" s="55"/>
      <c r="E36" s="5"/>
      <c r="F36" s="53">
        <f>Rotorainer_Gun!G4</f>
        <v>0</v>
      </c>
      <c r="G36" s="54"/>
      <c r="H36" s="54"/>
      <c r="I36" s="55"/>
    </row>
    <row r="38" spans="1:9" ht="38.25" customHeight="1" x14ac:dyDescent="0.4">
      <c r="A38" s="5"/>
      <c r="B38" s="5"/>
      <c r="D38" s="49" t="s">
        <v>114</v>
      </c>
      <c r="E38" s="49"/>
      <c r="F38" s="49"/>
      <c r="G38" s="49" t="s">
        <v>115</v>
      </c>
      <c r="H38" s="49"/>
      <c r="I38" s="49"/>
    </row>
    <row r="39" spans="1:9" ht="16.8" x14ac:dyDescent="0.4">
      <c r="A39" s="46" t="s">
        <v>105</v>
      </c>
      <c r="B39" s="46"/>
      <c r="D39" s="5" t="s">
        <v>108</v>
      </c>
      <c r="E39" s="5"/>
      <c r="G39" s="5" t="s">
        <v>109</v>
      </c>
      <c r="H39" s="5"/>
      <c r="I39" s="5"/>
    </row>
    <row r="40" spans="1:9" ht="12.75" customHeight="1" x14ac:dyDescent="0.4">
      <c r="A40" s="5"/>
      <c r="B40" s="5"/>
      <c r="C40" s="5"/>
      <c r="D40" s="5"/>
      <c r="E40" s="5"/>
      <c r="G40" s="5"/>
      <c r="H40" s="5"/>
      <c r="I40" s="5"/>
    </row>
    <row r="41" spans="1:9" ht="16.8" x14ac:dyDescent="0.4">
      <c r="A41" s="47" t="s">
        <v>106</v>
      </c>
      <c r="B41" s="47"/>
      <c r="D41" s="5" t="s">
        <v>110</v>
      </c>
      <c r="E41" s="5"/>
      <c r="G41" s="5" t="s">
        <v>111</v>
      </c>
      <c r="H41" s="5"/>
      <c r="I41" s="5"/>
    </row>
    <row r="42" spans="1:9" ht="12.75" customHeight="1" x14ac:dyDescent="0.4">
      <c r="A42" s="5"/>
      <c r="B42" s="5"/>
      <c r="C42" s="5"/>
      <c r="D42" s="5"/>
      <c r="E42" s="5"/>
      <c r="G42" s="5"/>
      <c r="H42" s="5"/>
      <c r="I42" s="5"/>
    </row>
    <row r="43" spans="1:9" ht="16.8" x14ac:dyDescent="0.4">
      <c r="A43" s="48" t="s">
        <v>107</v>
      </c>
      <c r="B43" s="48"/>
      <c r="C43" s="48"/>
      <c r="D43" s="5" t="s">
        <v>112</v>
      </c>
      <c r="E43" s="5"/>
      <c r="G43" s="5" t="s">
        <v>113</v>
      </c>
      <c r="H43" s="5"/>
      <c r="I43" s="5"/>
    </row>
    <row r="45" spans="1:9" ht="24.6" x14ac:dyDescent="0.55000000000000004">
      <c r="A45" s="44" t="s">
        <v>116</v>
      </c>
      <c r="B45" s="44"/>
      <c r="C45" s="44"/>
      <c r="D45" s="44"/>
      <c r="E45" s="44"/>
      <c r="F45" s="44"/>
      <c r="G45" s="44"/>
      <c r="H45" s="44"/>
    </row>
    <row r="47" spans="1:9" ht="16.8" x14ac:dyDescent="0.4">
      <c r="A47" s="6" t="s">
        <v>103</v>
      </c>
      <c r="B47" s="5"/>
      <c r="C47" s="5"/>
      <c r="D47" s="5"/>
      <c r="E47" s="5"/>
      <c r="F47" s="5"/>
      <c r="G47" s="5"/>
      <c r="H47" s="5"/>
      <c r="I47" s="5"/>
    </row>
    <row r="48" spans="1:9" x14ac:dyDescent="0.3">
      <c r="A48" s="45" t="s">
        <v>119</v>
      </c>
      <c r="B48" s="45"/>
      <c r="C48" s="45"/>
      <c r="D48" s="45"/>
      <c r="E48" s="45"/>
      <c r="F48" s="45"/>
      <c r="G48" s="45"/>
      <c r="H48" s="45"/>
      <c r="I48" s="45"/>
    </row>
    <row r="49" spans="1:14" ht="39.75" customHeight="1" x14ac:dyDescent="0.3">
      <c r="A49" s="45"/>
      <c r="B49" s="45"/>
      <c r="C49" s="45"/>
      <c r="D49" s="45"/>
      <c r="E49" s="45"/>
      <c r="F49" s="45"/>
      <c r="G49" s="45"/>
      <c r="H49" s="45"/>
      <c r="I49" s="45"/>
    </row>
    <row r="50" spans="1:14" ht="16.8" x14ac:dyDescent="0.4">
      <c r="A50" s="5"/>
      <c r="B50" s="5"/>
      <c r="C50" s="5"/>
      <c r="D50" s="5"/>
      <c r="E50" s="5"/>
      <c r="F50" s="5"/>
      <c r="G50" s="5"/>
      <c r="H50" s="5"/>
      <c r="I50" s="5"/>
    </row>
    <row r="51" spans="1:14" ht="16.8" x14ac:dyDescent="0.4">
      <c r="A51" s="6" t="s">
        <v>117</v>
      </c>
      <c r="B51" s="5"/>
      <c r="C51" s="5"/>
      <c r="D51" s="5"/>
      <c r="E51" s="5"/>
      <c r="F51" s="5"/>
      <c r="G51" s="5"/>
      <c r="H51" s="5"/>
      <c r="I51" s="5"/>
    </row>
    <row r="52" spans="1:14" ht="15" customHeight="1" x14ac:dyDescent="0.3">
      <c r="A52" s="45" t="s">
        <v>118</v>
      </c>
      <c r="B52" s="45"/>
      <c r="C52" s="45"/>
      <c r="D52" s="45"/>
      <c r="E52" s="45"/>
      <c r="F52" s="45"/>
      <c r="G52" s="45"/>
      <c r="H52" s="45"/>
      <c r="I52" s="45"/>
    </row>
    <row r="53" spans="1:14" ht="17.25" customHeight="1" x14ac:dyDescent="0.3">
      <c r="A53" s="45"/>
      <c r="B53" s="45"/>
      <c r="C53" s="45"/>
      <c r="D53" s="45"/>
      <c r="E53" s="45"/>
      <c r="F53" s="45"/>
      <c r="G53" s="45"/>
      <c r="H53" s="45"/>
      <c r="I53" s="45"/>
    </row>
    <row r="54" spans="1:14" ht="21" customHeight="1" x14ac:dyDescent="0.3">
      <c r="A54" s="45"/>
      <c r="B54" s="45"/>
      <c r="C54" s="45"/>
      <c r="D54" s="45"/>
      <c r="E54" s="45"/>
      <c r="F54" s="45"/>
      <c r="G54" s="45"/>
      <c r="H54" s="45"/>
      <c r="I54" s="45"/>
    </row>
    <row r="56" spans="1:14" ht="24.6" x14ac:dyDescent="0.55000000000000004">
      <c r="A56" s="7" t="s">
        <v>120</v>
      </c>
    </row>
    <row r="57" spans="1:14" ht="14.25" customHeight="1" x14ac:dyDescent="0.55000000000000004">
      <c r="A57" s="7"/>
    </row>
    <row r="58" spans="1:14" ht="16.8" x14ac:dyDescent="0.4">
      <c r="A58" s="43" t="s">
        <v>136</v>
      </c>
      <c r="B58" s="43"/>
      <c r="C58" s="43"/>
      <c r="D58" s="5"/>
      <c r="E58" s="42">
        <f>Rotorainer_Gun!B4</f>
        <v>0</v>
      </c>
      <c r="F58" s="42"/>
      <c r="G58" s="42"/>
      <c r="H58" s="42"/>
      <c r="I58" s="5"/>
    </row>
    <row r="59" spans="1:14" ht="16.8" x14ac:dyDescent="0.4">
      <c r="A59" s="6"/>
      <c r="B59" s="6"/>
      <c r="C59" s="6"/>
      <c r="D59" s="5"/>
      <c r="E59" s="5"/>
      <c r="F59" s="5"/>
      <c r="G59" s="5"/>
      <c r="H59" s="5"/>
      <c r="I59" s="5"/>
    </row>
    <row r="60" spans="1:14" ht="16.8" x14ac:dyDescent="0.4">
      <c r="A60" s="43" t="s">
        <v>122</v>
      </c>
      <c r="B60" s="43"/>
      <c r="C60" s="6" t="s">
        <v>132</v>
      </c>
      <c r="E60" s="42">
        <v>0</v>
      </c>
      <c r="F60" s="42"/>
      <c r="G60" s="42"/>
      <c r="H60" s="42"/>
      <c r="L60" s="5" t="s">
        <v>132</v>
      </c>
      <c r="M60" s="5" t="s">
        <v>133</v>
      </c>
      <c r="N60" s="5" t="s">
        <v>134</v>
      </c>
    </row>
    <row r="61" spans="1:14" ht="16.8" x14ac:dyDescent="0.4">
      <c r="A61" s="43" t="s">
        <v>123</v>
      </c>
      <c r="B61" s="43"/>
      <c r="C61" s="43"/>
      <c r="D61" s="5"/>
      <c r="E61" s="42">
        <f>Pivot_Lateral!H11</f>
        <v>0</v>
      </c>
      <c r="F61" s="42"/>
      <c r="G61" s="42"/>
      <c r="H61" s="42"/>
      <c r="I61" s="5"/>
    </row>
    <row r="62" spans="1:14" ht="16.8" x14ac:dyDescent="0.4">
      <c r="A62" s="43" t="s">
        <v>124</v>
      </c>
      <c r="B62" s="43"/>
      <c r="C62" s="43"/>
      <c r="D62" s="5"/>
      <c r="E62" s="42">
        <v>255</v>
      </c>
      <c r="F62" s="42"/>
      <c r="G62" s="42"/>
      <c r="H62" s="42"/>
      <c r="I62" s="5"/>
    </row>
    <row r="63" spans="1:14" ht="16.8" x14ac:dyDescent="0.4">
      <c r="A63" s="43" t="s">
        <v>125</v>
      </c>
      <c r="B63" s="43"/>
      <c r="C63" s="43"/>
      <c r="D63" s="5"/>
      <c r="E63" s="42">
        <v>5.0999999999999997E-2</v>
      </c>
      <c r="F63" s="42"/>
      <c r="G63" s="42"/>
      <c r="H63" s="42"/>
      <c r="I63" s="5"/>
    </row>
    <row r="64" spans="1:14" ht="16.8" x14ac:dyDescent="0.4">
      <c r="A64" s="6"/>
      <c r="B64" s="6"/>
      <c r="C64" s="6"/>
      <c r="D64" s="5"/>
      <c r="E64" s="5"/>
      <c r="F64" s="5"/>
      <c r="G64" s="5"/>
      <c r="H64" s="5"/>
      <c r="I64" s="5"/>
    </row>
    <row r="65" spans="1:9" ht="16.8" x14ac:dyDescent="0.4">
      <c r="A65" s="43" t="s">
        <v>126</v>
      </c>
      <c r="B65" s="43"/>
      <c r="C65" s="43"/>
      <c r="D65" s="5"/>
      <c r="E65" s="41"/>
      <c r="F65" s="42"/>
      <c r="G65" s="42"/>
      <c r="H65" s="42"/>
      <c r="I65" s="5"/>
    </row>
    <row r="66" spans="1:9" ht="16.8" x14ac:dyDescent="0.4">
      <c r="A66" s="43" t="s">
        <v>127</v>
      </c>
      <c r="B66" s="43"/>
      <c r="C66" s="43"/>
      <c r="D66" s="5"/>
      <c r="E66" s="42">
        <f>Rotorainer_Gun!I13</f>
        <v>0</v>
      </c>
      <c r="F66" s="42"/>
      <c r="G66" s="42"/>
      <c r="H66" s="42"/>
      <c r="I66" s="5"/>
    </row>
    <row r="67" spans="1:9" ht="16.8" x14ac:dyDescent="0.4">
      <c r="A67" s="43" t="s">
        <v>128</v>
      </c>
      <c r="B67" s="43"/>
      <c r="C67" s="43"/>
      <c r="D67" s="5"/>
      <c r="E67" s="42">
        <f>Rotorainer_Gun!G13</f>
        <v>0</v>
      </c>
      <c r="F67" s="42"/>
      <c r="G67" s="42"/>
      <c r="H67" s="42"/>
      <c r="I67" s="5"/>
    </row>
    <row r="68" spans="1:9" ht="16.8" x14ac:dyDescent="0.4">
      <c r="A68" s="43" t="s">
        <v>129</v>
      </c>
      <c r="B68" s="43"/>
      <c r="C68" s="43"/>
      <c r="D68" s="5"/>
      <c r="E68" s="42">
        <f>Rotorainer_Gun!G5</f>
        <v>0</v>
      </c>
      <c r="F68" s="42"/>
      <c r="G68" s="42"/>
      <c r="H68" s="42"/>
      <c r="I68" s="5"/>
    </row>
    <row r="70" spans="1:9" ht="24.6" x14ac:dyDescent="0.55000000000000004">
      <c r="A70" s="7" t="s">
        <v>137</v>
      </c>
    </row>
    <row r="71" spans="1:9" ht="15" x14ac:dyDescent="0.35">
      <c r="A71" s="9"/>
      <c r="B71" s="8"/>
      <c r="C71" s="8"/>
      <c r="D71" s="8"/>
      <c r="E71" s="8"/>
    </row>
    <row r="72" spans="1:9" ht="15" x14ac:dyDescent="0.35">
      <c r="A72" s="61" t="s">
        <v>74</v>
      </c>
      <c r="B72" s="8" t="str" cm="1">
        <f t="array" ref="B72:C81">Rotorainer_Gun!B7:C16</f>
        <v>Bucket 10</v>
      </c>
      <c r="C72" s="8">
        <v>0</v>
      </c>
      <c r="D72" s="8"/>
      <c r="E72" s="8"/>
      <c r="F72" s="61" t="s">
        <v>77</v>
      </c>
      <c r="G72" s="8" t="str" cm="1">
        <f t="array" ref="G72:H81">Rotorainer_Gun!B17:C26</f>
        <v>Bucket  1</v>
      </c>
      <c r="H72" s="8">
        <v>0</v>
      </c>
    </row>
    <row r="73" spans="1:9" ht="15" x14ac:dyDescent="0.35">
      <c r="A73" s="61"/>
      <c r="B73" s="8" t="str">
        <v>Bucket 9</v>
      </c>
      <c r="C73" s="8">
        <v>0</v>
      </c>
      <c r="D73" s="8"/>
      <c r="E73" s="8"/>
      <c r="F73" s="61"/>
      <c r="G73" s="8" t="str">
        <v>Bucket 2</v>
      </c>
      <c r="H73" s="8">
        <v>0</v>
      </c>
    </row>
    <row r="74" spans="1:9" ht="15" x14ac:dyDescent="0.35">
      <c r="A74" s="61"/>
      <c r="B74" s="8" t="str">
        <v>Bucket 8</v>
      </c>
      <c r="C74" s="8">
        <v>0</v>
      </c>
      <c r="D74" s="8"/>
      <c r="E74" s="8"/>
      <c r="F74" s="61"/>
      <c r="G74" s="8" t="str">
        <v>Bucket 3</v>
      </c>
      <c r="H74" s="8">
        <v>0</v>
      </c>
    </row>
    <row r="75" spans="1:9" ht="15" x14ac:dyDescent="0.35">
      <c r="A75" s="61"/>
      <c r="B75" s="8" t="str">
        <v>Bucket 7</v>
      </c>
      <c r="C75" s="8">
        <v>0</v>
      </c>
      <c r="D75" s="8"/>
      <c r="E75" s="8"/>
      <c r="F75" s="61"/>
      <c r="G75" s="8" t="str">
        <v>Bucket 4</v>
      </c>
      <c r="H75" s="8">
        <v>0</v>
      </c>
    </row>
    <row r="76" spans="1:9" ht="15" x14ac:dyDescent="0.35">
      <c r="A76" s="61"/>
      <c r="B76" s="8" t="str">
        <v>Bucket  6</v>
      </c>
      <c r="C76" s="8">
        <v>0</v>
      </c>
      <c r="D76" s="8"/>
      <c r="E76" s="8"/>
      <c r="F76" s="61"/>
      <c r="G76" s="8" t="str">
        <v>Bucket 5</v>
      </c>
      <c r="H76" s="8">
        <v>0</v>
      </c>
    </row>
    <row r="77" spans="1:9" ht="15" x14ac:dyDescent="0.35">
      <c r="A77" s="61"/>
      <c r="B77" s="8" t="str">
        <v>Bucket 5</v>
      </c>
      <c r="C77" s="8">
        <v>0</v>
      </c>
      <c r="D77" s="8"/>
      <c r="E77" s="8"/>
      <c r="F77" s="61"/>
      <c r="G77" s="8" t="str">
        <v>Bucket 6</v>
      </c>
      <c r="H77" s="8">
        <v>0</v>
      </c>
    </row>
    <row r="78" spans="1:9" ht="15" x14ac:dyDescent="0.35">
      <c r="A78" s="61"/>
      <c r="B78" s="8" t="str">
        <v>Bucket  4</v>
      </c>
      <c r="C78" s="8">
        <v>0</v>
      </c>
      <c r="D78" s="8"/>
      <c r="E78" s="8"/>
      <c r="F78" s="61"/>
      <c r="G78" s="8" t="str">
        <v>Bucket 7</v>
      </c>
      <c r="H78" s="8">
        <v>0</v>
      </c>
    </row>
    <row r="79" spans="1:9" ht="15" x14ac:dyDescent="0.35">
      <c r="A79" s="61"/>
      <c r="B79" s="8" t="str">
        <v>Bucket 3</v>
      </c>
      <c r="C79" s="8">
        <v>0</v>
      </c>
      <c r="D79" s="8"/>
      <c r="E79" s="8"/>
      <c r="F79" s="61"/>
      <c r="G79" s="8" t="str">
        <v>Bucket 8</v>
      </c>
      <c r="H79" s="8">
        <v>0</v>
      </c>
    </row>
    <row r="80" spans="1:9" ht="15" x14ac:dyDescent="0.35">
      <c r="A80" s="61"/>
      <c r="B80" s="8" t="str">
        <v>Bucket  2</v>
      </c>
      <c r="C80" s="8">
        <v>0</v>
      </c>
      <c r="D80" s="8"/>
      <c r="E80" s="8"/>
      <c r="F80" s="61"/>
      <c r="G80" s="8" t="str">
        <v>Bucket 9</v>
      </c>
      <c r="H80" s="8">
        <v>0</v>
      </c>
    </row>
    <row r="81" spans="1:8" ht="15" x14ac:dyDescent="0.35">
      <c r="A81" s="61"/>
      <c r="B81" s="8" t="str">
        <v>Bucket 1</v>
      </c>
      <c r="C81" s="8">
        <v>0</v>
      </c>
      <c r="D81" s="8"/>
      <c r="E81" s="8"/>
      <c r="F81" s="61"/>
      <c r="G81" s="8" t="str">
        <v>Bucket 10</v>
      </c>
      <c r="H81" s="8">
        <v>0</v>
      </c>
    </row>
    <row r="82" spans="1:8" ht="15" x14ac:dyDescent="0.35">
      <c r="A82" s="8"/>
      <c r="B82" s="8"/>
      <c r="C82" s="8"/>
      <c r="D82" s="8"/>
      <c r="E82" s="8"/>
      <c r="F82" s="8"/>
    </row>
    <row r="83" spans="1:8" ht="15" x14ac:dyDescent="0.35">
      <c r="A83" s="8"/>
      <c r="B83" s="8"/>
      <c r="C83" s="8"/>
      <c r="D83" s="8"/>
      <c r="E83" s="8"/>
      <c r="F83" s="8"/>
    </row>
    <row r="84" spans="1:8" ht="15" x14ac:dyDescent="0.35">
      <c r="A84" s="8"/>
      <c r="B84" s="8"/>
      <c r="C84" s="8"/>
      <c r="D84" s="8"/>
      <c r="E84" s="8"/>
      <c r="F84" s="8"/>
    </row>
    <row r="85" spans="1:8" ht="15" x14ac:dyDescent="0.35">
      <c r="A85" s="8"/>
      <c r="B85" s="8"/>
      <c r="C85" s="8"/>
      <c r="D85" s="8"/>
      <c r="E85" s="8"/>
      <c r="F85" s="8"/>
    </row>
    <row r="86" spans="1:8" ht="15" x14ac:dyDescent="0.35">
      <c r="A86" s="8"/>
      <c r="B86" s="8"/>
      <c r="C86" s="8"/>
      <c r="D86" s="8"/>
      <c r="E86" s="8"/>
      <c r="F86" s="8"/>
    </row>
    <row r="87" spans="1:8" ht="15" x14ac:dyDescent="0.35">
      <c r="A87" s="8"/>
      <c r="B87" s="8"/>
      <c r="C87" s="8"/>
      <c r="D87" s="8"/>
      <c r="E87" s="8"/>
      <c r="F87" s="8"/>
    </row>
    <row r="88" spans="1:8" ht="15" x14ac:dyDescent="0.35">
      <c r="A88" s="8"/>
      <c r="B88" s="8"/>
      <c r="C88" s="8"/>
      <c r="D88" s="8"/>
      <c r="E88" s="8"/>
      <c r="F88" s="8"/>
    </row>
    <row r="89" spans="1:8" ht="15" x14ac:dyDescent="0.35">
      <c r="A89" s="8"/>
      <c r="B89" s="8"/>
      <c r="C89" s="8"/>
      <c r="D89" s="8"/>
      <c r="E89" s="8"/>
      <c r="F89" s="8"/>
    </row>
    <row r="90" spans="1:8" ht="15" x14ac:dyDescent="0.35">
      <c r="A90" s="8"/>
      <c r="B90" s="8"/>
      <c r="C90" s="8"/>
      <c r="D90" s="8"/>
      <c r="E90" s="8"/>
      <c r="F90" s="8"/>
    </row>
    <row r="91" spans="1:8" ht="15" x14ac:dyDescent="0.35">
      <c r="A91" s="8"/>
      <c r="B91" s="8"/>
      <c r="C91" s="8"/>
      <c r="D91" s="8"/>
      <c r="E91" s="8"/>
      <c r="F91" s="8"/>
    </row>
    <row r="92" spans="1:8" ht="15" x14ac:dyDescent="0.35">
      <c r="A92" s="8"/>
      <c r="B92" s="8"/>
      <c r="C92" s="8"/>
      <c r="D92" s="8"/>
      <c r="E92" s="8"/>
      <c r="F92" s="8"/>
    </row>
    <row r="93" spans="1:8" ht="15" x14ac:dyDescent="0.35">
      <c r="A93" s="8"/>
      <c r="B93" s="8"/>
      <c r="C93" s="8"/>
      <c r="D93" s="8"/>
      <c r="E93" s="8"/>
      <c r="F93" s="8"/>
    </row>
    <row r="94" spans="1:8" ht="15" x14ac:dyDescent="0.35">
      <c r="A94" s="8"/>
      <c r="B94" s="8"/>
      <c r="C94" s="8"/>
      <c r="D94" s="8"/>
      <c r="E94" s="8"/>
      <c r="F94" s="8"/>
    </row>
    <row r="95" spans="1:8" ht="15" x14ac:dyDescent="0.35">
      <c r="A95" s="8"/>
      <c r="B95" s="8"/>
      <c r="C95" s="8"/>
      <c r="D95" s="8"/>
      <c r="E95" s="8"/>
      <c r="F95" s="8"/>
    </row>
    <row r="96" spans="1:8" ht="15" x14ac:dyDescent="0.35">
      <c r="A96" s="8"/>
      <c r="B96" s="8"/>
      <c r="C96" s="8"/>
      <c r="D96" s="8"/>
      <c r="E96" s="8"/>
      <c r="F96" s="8"/>
    </row>
    <row r="97" spans="1:6" ht="15" x14ac:dyDescent="0.35">
      <c r="A97" s="8"/>
      <c r="B97" s="8"/>
      <c r="C97" s="8"/>
      <c r="D97" s="8"/>
      <c r="E97" s="8"/>
      <c r="F97" s="8"/>
    </row>
    <row r="98" spans="1:6" ht="15" x14ac:dyDescent="0.35">
      <c r="A98" s="8"/>
      <c r="B98" s="8"/>
      <c r="C98" s="8"/>
      <c r="D98" s="8"/>
      <c r="E98" s="8"/>
      <c r="F98" s="8"/>
    </row>
    <row r="99" spans="1:6" ht="15" x14ac:dyDescent="0.35">
      <c r="A99" s="8"/>
      <c r="B99" s="8"/>
      <c r="C99" s="8"/>
      <c r="D99" s="8"/>
      <c r="E99" s="8"/>
      <c r="F99" s="8"/>
    </row>
    <row r="100" spans="1:6" ht="15" x14ac:dyDescent="0.35">
      <c r="A100" s="8"/>
      <c r="B100" s="8"/>
      <c r="C100" s="8"/>
      <c r="D100" s="8"/>
      <c r="E100" s="8"/>
      <c r="F100" s="8"/>
    </row>
    <row r="101" spans="1:6" ht="15" x14ac:dyDescent="0.35">
      <c r="A101" s="8"/>
      <c r="B101" s="8"/>
      <c r="C101" s="8"/>
      <c r="D101" s="8"/>
      <c r="E101" s="8"/>
      <c r="F101" s="8"/>
    </row>
    <row r="102" spans="1:6" ht="15" x14ac:dyDescent="0.35">
      <c r="A102" s="8"/>
      <c r="B102" s="8"/>
      <c r="C102" s="8"/>
      <c r="D102" s="8"/>
      <c r="E102" s="8"/>
      <c r="F102" s="8"/>
    </row>
  </sheetData>
  <mergeCells count="45">
    <mergeCell ref="A33:E33"/>
    <mergeCell ref="A1:D5"/>
    <mergeCell ref="A7:B7"/>
    <mergeCell ref="D7:I7"/>
    <mergeCell ref="A8:B8"/>
    <mergeCell ref="D8:I8"/>
    <mergeCell ref="A9:B9"/>
    <mergeCell ref="D9:I9"/>
    <mergeCell ref="A10:B10"/>
    <mergeCell ref="D10:I10"/>
    <mergeCell ref="A11:B11"/>
    <mergeCell ref="D11:I11"/>
    <mergeCell ref="A13:E13"/>
    <mergeCell ref="A35:D35"/>
    <mergeCell ref="F35:I35"/>
    <mergeCell ref="A36:D36"/>
    <mergeCell ref="F36:I36"/>
    <mergeCell ref="D38:F38"/>
    <mergeCell ref="G38:I38"/>
    <mergeCell ref="A58:C58"/>
    <mergeCell ref="E58:H58"/>
    <mergeCell ref="A60:B60"/>
    <mergeCell ref="E60:H60"/>
    <mergeCell ref="A39:B39"/>
    <mergeCell ref="A41:B41"/>
    <mergeCell ref="A43:C43"/>
    <mergeCell ref="A45:H45"/>
    <mergeCell ref="A48:I49"/>
    <mergeCell ref="A52:I54"/>
    <mergeCell ref="A61:C61"/>
    <mergeCell ref="E61:H61"/>
    <mergeCell ref="A62:C62"/>
    <mergeCell ref="E62:H62"/>
    <mergeCell ref="A63:C63"/>
    <mergeCell ref="E63:H63"/>
    <mergeCell ref="A68:C68"/>
    <mergeCell ref="E68:H68"/>
    <mergeCell ref="A72:A81"/>
    <mergeCell ref="F72:F81"/>
    <mergeCell ref="A65:C65"/>
    <mergeCell ref="E65:H65"/>
    <mergeCell ref="A66:C66"/>
    <mergeCell ref="E66:H66"/>
    <mergeCell ref="A67:C67"/>
    <mergeCell ref="E67:H67"/>
  </mergeCells>
  <dataValidations count="2">
    <dataValidation type="list" allowBlank="1" showInputMessage="1" showErrorMessage="1" sqref="C60" xr:uid="{3FDF8382-83AC-4016-AA81-AA7367E4AFCC}">
      <formula1>$L$60:$N$60</formula1>
    </dataValidation>
    <dataValidation type="list" allowBlank="1" showInputMessage="1" showErrorMessage="1" sqref="D11:I11" xr:uid="{5460A0C3-69D5-4CF9-820B-9C1B5E32A3F7}">
      <formula1>$M$11:$O$11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433E9-16EF-4184-9902-337F94F432D6}">
  <dimension ref="A1:I24"/>
  <sheetViews>
    <sheetView workbookViewId="0">
      <selection activeCell="K9" sqref="K9:K10"/>
    </sheetView>
  </sheetViews>
  <sheetFormatPr defaultColWidth="9.109375" defaultRowHeight="16.8" x14ac:dyDescent="0.4"/>
  <cols>
    <col min="1" max="2" width="9.109375" style="5"/>
    <col min="3" max="4" width="10.88671875" style="5" customWidth="1"/>
    <col min="5" max="5" width="14" style="5" customWidth="1"/>
    <col min="6" max="6" width="13.109375" style="5" customWidth="1"/>
    <col min="7" max="7" width="17.88671875" style="5" customWidth="1"/>
    <col min="8" max="8" width="16" style="5" customWidth="1"/>
    <col min="9" max="9" width="14.5546875" style="5" customWidth="1"/>
    <col min="10" max="16384" width="9.109375" style="5"/>
  </cols>
  <sheetData>
    <row r="1" spans="1:9" ht="50.4" x14ac:dyDescent="0.4">
      <c r="A1" s="38" t="s">
        <v>82</v>
      </c>
      <c r="B1" s="38" t="s">
        <v>83</v>
      </c>
      <c r="C1" s="38" t="s">
        <v>84</v>
      </c>
      <c r="D1" s="38"/>
      <c r="E1" s="38" t="s">
        <v>85</v>
      </c>
      <c r="F1" s="38" t="s">
        <v>177</v>
      </c>
      <c r="G1" s="38" t="s">
        <v>178</v>
      </c>
      <c r="H1" s="38" t="s">
        <v>86</v>
      </c>
      <c r="I1" s="38" t="s">
        <v>87</v>
      </c>
    </row>
    <row r="2" spans="1:9" x14ac:dyDescent="0.4">
      <c r="B2" s="5">
        <v>1</v>
      </c>
      <c r="C2" s="17"/>
      <c r="D2" s="5">
        <f>1000*C2/$I$2</f>
        <v>0</v>
      </c>
      <c r="E2" s="5" t="str">
        <f>IF(D2=0,"",D2)</f>
        <v/>
      </c>
      <c r="F2" s="17"/>
      <c r="G2" s="17"/>
      <c r="H2" s="5">
        <v>127.5</v>
      </c>
      <c r="I2" s="5">
        <v>51044.6</v>
      </c>
    </row>
    <row r="3" spans="1:9" x14ac:dyDescent="0.4">
      <c r="B3" s="5">
        <v>2</v>
      </c>
      <c r="C3" s="17"/>
      <c r="D3" s="5">
        <f>1000*C3/$I$2</f>
        <v>0</v>
      </c>
      <c r="E3" s="5" t="str">
        <f>IF(D3=0,"",D3)</f>
        <v/>
      </c>
      <c r="F3" s="17"/>
      <c r="G3" s="17"/>
    </row>
    <row r="4" spans="1:9" x14ac:dyDescent="0.4">
      <c r="B4" s="5">
        <v>3</v>
      </c>
      <c r="C4" s="17"/>
      <c r="D4" s="5">
        <f t="shared" ref="D4:D21" si="0">1000*C4/$I$2</f>
        <v>0</v>
      </c>
      <c r="E4" s="5" t="str">
        <f t="shared" ref="E4:E21" si="1">IF(D4=0,"",D4)</f>
        <v/>
      </c>
      <c r="F4" s="17"/>
      <c r="G4" s="17"/>
    </row>
    <row r="5" spans="1:9" x14ac:dyDescent="0.4">
      <c r="B5" s="5">
        <v>4</v>
      </c>
      <c r="C5" s="17"/>
      <c r="D5" s="5">
        <f t="shared" si="0"/>
        <v>0</v>
      </c>
      <c r="E5" s="5" t="str">
        <f t="shared" si="1"/>
        <v/>
      </c>
      <c r="F5" s="17"/>
      <c r="G5" s="17"/>
    </row>
    <row r="6" spans="1:9" x14ac:dyDescent="0.4">
      <c r="B6" s="5">
        <v>5</v>
      </c>
      <c r="C6" s="17"/>
      <c r="D6" s="5">
        <f t="shared" si="0"/>
        <v>0</v>
      </c>
      <c r="E6" s="5" t="str">
        <f t="shared" si="1"/>
        <v/>
      </c>
      <c r="F6" s="17"/>
      <c r="G6" s="17"/>
    </row>
    <row r="7" spans="1:9" x14ac:dyDescent="0.4">
      <c r="A7" s="39"/>
      <c r="B7" s="5">
        <v>6</v>
      </c>
      <c r="C7" s="17"/>
      <c r="D7" s="5">
        <f t="shared" si="0"/>
        <v>0</v>
      </c>
      <c r="E7" s="5" t="str">
        <f t="shared" si="1"/>
        <v/>
      </c>
      <c r="F7" s="17"/>
      <c r="G7" s="17"/>
    </row>
    <row r="8" spans="1:9" x14ac:dyDescent="0.4">
      <c r="A8" s="39"/>
      <c r="B8" s="5">
        <v>7</v>
      </c>
      <c r="C8" s="17"/>
      <c r="D8" s="5">
        <f t="shared" si="0"/>
        <v>0</v>
      </c>
      <c r="E8" s="5" t="str">
        <f t="shared" si="1"/>
        <v/>
      </c>
      <c r="F8" s="17"/>
      <c r="G8" s="17"/>
    </row>
    <row r="9" spans="1:9" x14ac:dyDescent="0.4">
      <c r="B9" s="5">
        <v>8</v>
      </c>
      <c r="C9" s="17"/>
      <c r="D9" s="5">
        <f t="shared" si="0"/>
        <v>0</v>
      </c>
      <c r="E9" s="5" t="str">
        <f t="shared" si="1"/>
        <v/>
      </c>
      <c r="F9" s="17"/>
      <c r="G9" s="17"/>
    </row>
    <row r="10" spans="1:9" x14ac:dyDescent="0.4">
      <c r="B10" s="5">
        <v>9</v>
      </c>
      <c r="C10" s="17"/>
      <c r="D10" s="5">
        <f t="shared" si="0"/>
        <v>0</v>
      </c>
      <c r="E10" s="5" t="str">
        <f t="shared" si="1"/>
        <v/>
      </c>
      <c r="F10" s="17"/>
      <c r="G10" s="17"/>
    </row>
    <row r="11" spans="1:9" x14ac:dyDescent="0.4">
      <c r="B11" s="5">
        <v>10</v>
      </c>
      <c r="C11" s="17"/>
      <c r="D11" s="5">
        <f t="shared" si="0"/>
        <v>0</v>
      </c>
      <c r="E11" s="5" t="str">
        <f t="shared" si="1"/>
        <v/>
      </c>
      <c r="F11" s="17"/>
      <c r="G11" s="17"/>
    </row>
    <row r="12" spans="1:9" x14ac:dyDescent="0.4">
      <c r="B12" s="5">
        <v>11</v>
      </c>
      <c r="C12" s="17"/>
      <c r="D12" s="5">
        <f t="shared" si="0"/>
        <v>0</v>
      </c>
      <c r="E12" s="5" t="str">
        <f t="shared" si="1"/>
        <v/>
      </c>
      <c r="F12" s="17"/>
      <c r="G12" s="17"/>
    </row>
    <row r="13" spans="1:9" x14ac:dyDescent="0.4">
      <c r="B13" s="5">
        <v>12</v>
      </c>
      <c r="C13" s="17"/>
      <c r="D13" s="5">
        <f t="shared" si="0"/>
        <v>0</v>
      </c>
      <c r="E13" s="5" t="str">
        <f t="shared" si="1"/>
        <v/>
      </c>
      <c r="F13" s="17"/>
      <c r="G13" s="17"/>
    </row>
    <row r="14" spans="1:9" x14ac:dyDescent="0.4">
      <c r="B14" s="5">
        <v>13</v>
      </c>
      <c r="C14" s="17"/>
      <c r="D14" s="5">
        <f t="shared" si="0"/>
        <v>0</v>
      </c>
      <c r="E14" s="5" t="str">
        <f t="shared" si="1"/>
        <v/>
      </c>
      <c r="F14" s="17"/>
      <c r="G14" s="17"/>
    </row>
    <row r="15" spans="1:9" x14ac:dyDescent="0.4">
      <c r="B15" s="5">
        <v>14</v>
      </c>
      <c r="C15" s="17"/>
      <c r="D15" s="5">
        <f t="shared" si="0"/>
        <v>0</v>
      </c>
      <c r="E15" s="5" t="str">
        <f t="shared" si="1"/>
        <v/>
      </c>
      <c r="F15" s="17"/>
      <c r="G15" s="17"/>
    </row>
    <row r="16" spans="1:9" x14ac:dyDescent="0.4">
      <c r="B16" s="5">
        <v>15</v>
      </c>
      <c r="C16" s="17"/>
      <c r="D16" s="5">
        <f t="shared" si="0"/>
        <v>0</v>
      </c>
      <c r="E16" s="5" t="str">
        <f t="shared" si="1"/>
        <v/>
      </c>
      <c r="F16" s="17"/>
      <c r="G16" s="17"/>
    </row>
    <row r="17" spans="2:7" x14ac:dyDescent="0.4">
      <c r="B17" s="5">
        <v>16</v>
      </c>
      <c r="C17" s="17"/>
      <c r="D17" s="5">
        <f t="shared" si="0"/>
        <v>0</v>
      </c>
      <c r="E17" s="5" t="str">
        <f t="shared" si="1"/>
        <v/>
      </c>
      <c r="F17" s="17"/>
      <c r="G17" s="17"/>
    </row>
    <row r="18" spans="2:7" x14ac:dyDescent="0.4">
      <c r="B18" s="5">
        <v>17</v>
      </c>
      <c r="C18" s="17"/>
      <c r="D18" s="5">
        <f t="shared" si="0"/>
        <v>0</v>
      </c>
      <c r="E18" s="5" t="str">
        <f t="shared" si="1"/>
        <v/>
      </c>
      <c r="F18" s="17"/>
      <c r="G18" s="17"/>
    </row>
    <row r="19" spans="2:7" x14ac:dyDescent="0.4">
      <c r="B19" s="5">
        <v>18</v>
      </c>
      <c r="C19" s="17"/>
      <c r="D19" s="5">
        <f t="shared" si="0"/>
        <v>0</v>
      </c>
      <c r="E19" s="5" t="str">
        <f t="shared" si="1"/>
        <v/>
      </c>
      <c r="F19" s="17"/>
      <c r="G19" s="17"/>
    </row>
    <row r="20" spans="2:7" x14ac:dyDescent="0.4">
      <c r="B20" s="5">
        <v>19</v>
      </c>
      <c r="C20" s="17"/>
      <c r="D20" s="5">
        <f t="shared" si="0"/>
        <v>0</v>
      </c>
      <c r="E20" s="5" t="str">
        <f t="shared" si="1"/>
        <v/>
      </c>
      <c r="F20" s="17"/>
      <c r="G20" s="17"/>
    </row>
    <row r="21" spans="2:7" x14ac:dyDescent="0.4">
      <c r="B21" s="5">
        <v>20</v>
      </c>
      <c r="C21" s="17"/>
      <c r="D21" s="5">
        <f t="shared" si="0"/>
        <v>0</v>
      </c>
      <c r="E21" s="5" t="str">
        <f t="shared" si="1"/>
        <v/>
      </c>
      <c r="F21" s="17"/>
      <c r="G21" s="17"/>
    </row>
    <row r="22" spans="2:7" x14ac:dyDescent="0.4">
      <c r="C22" s="18"/>
      <c r="D22" s="40" t="s">
        <v>88</v>
      </c>
      <c r="E22" s="5" t="e">
        <f>AVERAGE(G2:G21)</f>
        <v>#DIV/0!</v>
      </c>
    </row>
    <row r="23" spans="2:7" x14ac:dyDescent="0.4">
      <c r="D23" s="40" t="s">
        <v>89</v>
      </c>
      <c r="E23" s="5" t="e">
        <f>SUM(E22*24)</f>
        <v>#DIV/0!</v>
      </c>
    </row>
    <row r="24" spans="2:7" x14ac:dyDescent="0.4">
      <c r="D24" s="40" t="s">
        <v>174</v>
      </c>
      <c r="E24" s="5" t="e">
        <f>SUM(E22*12)</f>
        <v>#DIV/0!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E97E8-86A7-46E4-A868-E80EDA2BF268}">
  <dimension ref="A1:R46"/>
  <sheetViews>
    <sheetView topLeftCell="A34" zoomScaleNormal="100" workbookViewId="0">
      <selection activeCell="G13" sqref="G13"/>
    </sheetView>
  </sheetViews>
  <sheetFormatPr defaultRowHeight="14.4" x14ac:dyDescent="0.3"/>
  <cols>
    <col min="11" max="12" width="9.109375" customWidth="1"/>
    <col min="13" max="18" width="9.109375" hidden="1" customWidth="1"/>
    <col min="19" max="19" width="0" hidden="1" customWidth="1"/>
  </cols>
  <sheetData>
    <row r="1" spans="1:18" ht="15" customHeight="1" x14ac:dyDescent="0.3">
      <c r="A1" s="58" t="s">
        <v>90</v>
      </c>
      <c r="B1" s="58"/>
      <c r="C1" s="58"/>
      <c r="D1" s="58"/>
    </row>
    <row r="2" spans="1:18" ht="15" customHeight="1" x14ac:dyDescent="0.3">
      <c r="A2" s="58"/>
      <c r="B2" s="58"/>
      <c r="C2" s="58"/>
      <c r="D2" s="58"/>
    </row>
    <row r="3" spans="1:18" ht="15" customHeight="1" x14ac:dyDescent="0.3">
      <c r="A3" s="58"/>
      <c r="B3" s="58"/>
      <c r="C3" s="58"/>
      <c r="D3" s="58"/>
    </row>
    <row r="4" spans="1:18" ht="15" customHeight="1" x14ac:dyDescent="0.3">
      <c r="A4" s="58"/>
      <c r="B4" s="58"/>
      <c r="C4" s="58"/>
      <c r="D4" s="58"/>
    </row>
    <row r="5" spans="1:18" ht="29.25" customHeight="1" x14ac:dyDescent="0.3">
      <c r="A5" s="58"/>
      <c r="B5" s="58"/>
      <c r="C5" s="58"/>
      <c r="D5" s="58"/>
    </row>
    <row r="6" spans="1:18" hidden="1" x14ac:dyDescent="0.3"/>
    <row r="7" spans="1:18" ht="16.8" x14ac:dyDescent="0.4">
      <c r="A7" s="56" t="s">
        <v>91</v>
      </c>
      <c r="B7" s="56"/>
      <c r="D7" s="57">
        <f ca="1">TODAY()</f>
        <v>46006</v>
      </c>
      <c r="E7" s="57"/>
      <c r="F7" s="57"/>
      <c r="G7" s="57"/>
      <c r="H7" s="57"/>
      <c r="I7" s="57"/>
    </row>
    <row r="8" spans="1:18" ht="16.8" x14ac:dyDescent="0.4">
      <c r="A8" s="56" t="s">
        <v>92</v>
      </c>
      <c r="B8" s="56"/>
      <c r="D8" s="42"/>
      <c r="E8" s="42"/>
      <c r="F8" s="42"/>
      <c r="G8" s="42"/>
      <c r="H8" s="42"/>
      <c r="I8" s="42"/>
      <c r="M8" s="5" t="s">
        <v>96</v>
      </c>
      <c r="N8" s="5" t="s">
        <v>97</v>
      </c>
      <c r="O8" s="5" t="s">
        <v>98</v>
      </c>
      <c r="P8" s="5" t="s">
        <v>99</v>
      </c>
    </row>
    <row r="9" spans="1:18" ht="16.8" x14ac:dyDescent="0.4">
      <c r="A9" s="56" t="s">
        <v>93</v>
      </c>
      <c r="B9" s="56"/>
      <c r="D9" s="42"/>
      <c r="E9" s="42"/>
      <c r="F9" s="42"/>
      <c r="G9" s="42"/>
      <c r="H9" s="42"/>
      <c r="I9" s="42"/>
    </row>
    <row r="10" spans="1:18" ht="16.8" x14ac:dyDescent="0.4">
      <c r="A10" s="56" t="s">
        <v>94</v>
      </c>
      <c r="B10" s="56"/>
      <c r="D10" s="42"/>
      <c r="E10" s="42"/>
      <c r="F10" s="42"/>
      <c r="G10" s="42"/>
      <c r="H10" s="42"/>
      <c r="I10" s="42"/>
    </row>
    <row r="11" spans="1:18" ht="16.8" x14ac:dyDescent="0.4">
      <c r="A11" s="56" t="s">
        <v>95</v>
      </c>
      <c r="B11" s="56"/>
      <c r="D11" s="42"/>
      <c r="E11" s="42"/>
      <c r="F11" s="42"/>
      <c r="G11" s="42"/>
      <c r="H11" s="42"/>
      <c r="I11" s="42"/>
      <c r="M11" s="5" t="s">
        <v>149</v>
      </c>
      <c r="N11" s="5" t="s">
        <v>150</v>
      </c>
      <c r="O11" s="5" t="s">
        <v>151</v>
      </c>
      <c r="P11" s="5" t="s">
        <v>152</v>
      </c>
      <c r="Q11" s="5" t="s">
        <v>153</v>
      </c>
      <c r="R11" s="5" t="s">
        <v>154</v>
      </c>
    </row>
    <row r="12" spans="1:18" ht="16.8" x14ac:dyDescent="0.4">
      <c r="A12" s="56" t="s">
        <v>179</v>
      </c>
      <c r="B12" s="56"/>
      <c r="C12" s="56"/>
      <c r="D12" s="42"/>
      <c r="E12" s="42"/>
      <c r="F12" s="42"/>
      <c r="G12" s="42"/>
      <c r="H12" s="42"/>
      <c r="I12" s="42"/>
      <c r="M12" s="5" t="s">
        <v>147</v>
      </c>
      <c r="N12" s="5" t="s">
        <v>148</v>
      </c>
    </row>
    <row r="13" spans="1:18" ht="16.8" x14ac:dyDescent="0.4">
      <c r="A13" s="56" t="s">
        <v>180</v>
      </c>
      <c r="B13" s="56"/>
      <c r="C13" s="56"/>
      <c r="M13" s="5"/>
      <c r="N13" s="5"/>
    </row>
    <row r="15" spans="1:18" ht="24.6" x14ac:dyDescent="0.55000000000000004">
      <c r="A15" s="44" t="s">
        <v>155</v>
      </c>
      <c r="B15" s="44"/>
      <c r="C15" s="44"/>
      <c r="D15" s="44"/>
      <c r="E15" s="44"/>
    </row>
    <row r="17" spans="1:6" ht="16.8" x14ac:dyDescent="0.4">
      <c r="A17" s="65" t="s">
        <v>156</v>
      </c>
      <c r="B17" s="66"/>
      <c r="C17" s="66"/>
      <c r="D17" s="66"/>
      <c r="E17" s="66"/>
      <c r="F17" s="67"/>
    </row>
    <row r="18" spans="1:6" ht="16.8" x14ac:dyDescent="0.4">
      <c r="A18" s="62" t="s">
        <v>157</v>
      </c>
      <c r="B18" s="63"/>
      <c r="C18" s="64"/>
      <c r="D18" s="65">
        <f>Sprinklers_Effluent!C2</f>
        <v>0</v>
      </c>
      <c r="E18" s="66"/>
      <c r="F18" s="67"/>
    </row>
    <row r="19" spans="1:6" ht="16.8" x14ac:dyDescent="0.4">
      <c r="A19" s="62" t="s">
        <v>158</v>
      </c>
      <c r="B19" s="63"/>
      <c r="C19" s="64"/>
      <c r="D19" s="65">
        <f>Sprinklers_Effluent!C3</f>
        <v>0</v>
      </c>
      <c r="E19" s="66"/>
      <c r="F19" s="67"/>
    </row>
    <row r="20" spans="1:6" ht="16.8" x14ac:dyDescent="0.4">
      <c r="A20" s="62" t="s">
        <v>159</v>
      </c>
      <c r="B20" s="63"/>
      <c r="C20" s="64"/>
      <c r="D20" s="65">
        <f>Sprinklers_Effluent!C4</f>
        <v>0</v>
      </c>
      <c r="E20" s="66"/>
      <c r="F20" s="67"/>
    </row>
    <row r="21" spans="1:6" ht="16.8" x14ac:dyDescent="0.4">
      <c r="A21" s="62" t="s">
        <v>160</v>
      </c>
      <c r="B21" s="63"/>
      <c r="C21" s="64"/>
      <c r="D21" s="65">
        <f>Sprinklers_Effluent!C5</f>
        <v>0</v>
      </c>
      <c r="E21" s="66"/>
      <c r="F21" s="67"/>
    </row>
    <row r="22" spans="1:6" ht="16.8" x14ac:dyDescent="0.4">
      <c r="A22" s="62" t="s">
        <v>161</v>
      </c>
      <c r="B22" s="63"/>
      <c r="C22" s="64"/>
      <c r="D22" s="65">
        <f>Sprinklers_Effluent!C6</f>
        <v>0</v>
      </c>
      <c r="E22" s="66"/>
      <c r="F22" s="67"/>
    </row>
    <row r="23" spans="1:6" ht="16.8" x14ac:dyDescent="0.4">
      <c r="A23" s="62" t="s">
        <v>162</v>
      </c>
      <c r="B23" s="63"/>
      <c r="C23" s="64"/>
      <c r="D23" s="65">
        <f>Sprinklers_Effluent!C7</f>
        <v>0</v>
      </c>
      <c r="E23" s="66"/>
      <c r="F23" s="67"/>
    </row>
    <row r="24" spans="1:6" ht="16.8" x14ac:dyDescent="0.4">
      <c r="A24" s="62" t="s">
        <v>163</v>
      </c>
      <c r="B24" s="63"/>
      <c r="C24" s="64"/>
      <c r="D24" s="65">
        <f>Sprinklers_Effluent!C8</f>
        <v>0</v>
      </c>
      <c r="E24" s="66"/>
      <c r="F24" s="67"/>
    </row>
    <row r="25" spans="1:6" ht="16.8" x14ac:dyDescent="0.4">
      <c r="A25" s="62" t="s">
        <v>164</v>
      </c>
      <c r="B25" s="63"/>
      <c r="C25" s="64"/>
      <c r="D25" s="65">
        <f>Sprinklers_Effluent!C9</f>
        <v>0</v>
      </c>
      <c r="E25" s="66"/>
      <c r="F25" s="67"/>
    </row>
    <row r="26" spans="1:6" ht="16.8" x14ac:dyDescent="0.4">
      <c r="A26" s="62" t="s">
        <v>165</v>
      </c>
      <c r="B26" s="63"/>
      <c r="C26" s="64"/>
      <c r="D26" s="65">
        <f>Sprinklers_Effluent!C10</f>
        <v>0</v>
      </c>
      <c r="E26" s="66"/>
      <c r="F26" s="67"/>
    </row>
    <row r="27" spans="1:6" ht="16.8" x14ac:dyDescent="0.4">
      <c r="A27" s="62" t="s">
        <v>166</v>
      </c>
      <c r="B27" s="63"/>
      <c r="C27" s="64"/>
      <c r="D27" s="65">
        <f>Sprinklers_Effluent!C11</f>
        <v>0</v>
      </c>
      <c r="E27" s="66"/>
      <c r="F27" s="67"/>
    </row>
    <row r="28" spans="1:6" ht="16.8" x14ac:dyDescent="0.4">
      <c r="A28" s="62" t="s">
        <v>167</v>
      </c>
      <c r="B28" s="63"/>
      <c r="C28" s="64"/>
      <c r="D28" s="65">
        <f>Sprinklers_Effluent!C12</f>
        <v>0</v>
      </c>
      <c r="E28" s="66"/>
      <c r="F28" s="67"/>
    </row>
    <row r="29" spans="1:6" ht="16.8" x14ac:dyDescent="0.4">
      <c r="A29" s="62" t="s">
        <v>168</v>
      </c>
      <c r="B29" s="63"/>
      <c r="C29" s="64"/>
      <c r="D29" s="65">
        <f>Sprinklers_Effluent!C13</f>
        <v>0</v>
      </c>
      <c r="E29" s="66"/>
      <c r="F29" s="67"/>
    </row>
    <row r="30" spans="1:6" ht="16.8" x14ac:dyDescent="0.4">
      <c r="A30" s="62" t="s">
        <v>169</v>
      </c>
      <c r="B30" s="63"/>
      <c r="C30" s="64"/>
      <c r="D30" s="65">
        <f>Sprinklers_Effluent!C14</f>
        <v>0</v>
      </c>
      <c r="E30" s="66"/>
      <c r="F30" s="67"/>
    </row>
    <row r="31" spans="1:6" ht="16.8" x14ac:dyDescent="0.4">
      <c r="A31" s="62" t="s">
        <v>171</v>
      </c>
      <c r="B31" s="63"/>
      <c r="C31" s="64"/>
      <c r="D31" s="65">
        <f>Sprinklers_Effluent!C15</f>
        <v>0</v>
      </c>
      <c r="E31" s="66"/>
      <c r="F31" s="67"/>
    </row>
    <row r="32" spans="1:6" ht="16.8" x14ac:dyDescent="0.4">
      <c r="A32" s="62" t="s">
        <v>170</v>
      </c>
      <c r="B32" s="63"/>
      <c r="C32" s="64"/>
      <c r="D32" s="65">
        <f>Sprinklers_Effluent!C16</f>
        <v>0</v>
      </c>
      <c r="E32" s="66"/>
      <c r="F32" s="67"/>
    </row>
    <row r="34" spans="1:9" ht="24.6" x14ac:dyDescent="0.55000000000000004">
      <c r="A34" s="44" t="s">
        <v>102</v>
      </c>
      <c r="B34" s="44"/>
      <c r="C34" s="44"/>
      <c r="D34" s="44"/>
      <c r="E34" s="44"/>
    </row>
    <row r="35" spans="1:9" ht="9" customHeight="1" thickBot="1" x14ac:dyDescent="0.35"/>
    <row r="36" spans="1:9" ht="38.25" customHeight="1" x14ac:dyDescent="0.4">
      <c r="A36" s="69" t="s">
        <v>175</v>
      </c>
      <c r="B36" s="70"/>
      <c r="C36" s="70"/>
      <c r="D36" s="71"/>
      <c r="E36" s="5"/>
      <c r="F36" s="69" t="s">
        <v>172</v>
      </c>
      <c r="G36" s="70"/>
      <c r="H36" s="70"/>
      <c r="I36" s="71"/>
    </row>
    <row r="37" spans="1:9" ht="17.399999999999999" thickBot="1" x14ac:dyDescent="0.45">
      <c r="A37" s="53" t="e">
        <f>Sprinklers_Effluent!E22</f>
        <v>#DIV/0!</v>
      </c>
      <c r="B37" s="54"/>
      <c r="C37" s="54"/>
      <c r="D37" s="55"/>
      <c r="E37" s="5"/>
      <c r="F37" s="53" t="e">
        <f>Sprinklers_Effluent!E23</f>
        <v>#DIV/0!</v>
      </c>
      <c r="G37" s="54"/>
      <c r="H37" s="54"/>
      <c r="I37" s="55"/>
    </row>
    <row r="38" spans="1:9" ht="15" thickBot="1" x14ac:dyDescent="0.35"/>
    <row r="39" spans="1:9" ht="36.75" customHeight="1" x14ac:dyDescent="0.4">
      <c r="A39" s="69" t="s">
        <v>173</v>
      </c>
      <c r="B39" s="70"/>
      <c r="C39" s="70"/>
      <c r="D39" s="71"/>
    </row>
    <row r="40" spans="1:9" ht="17.399999999999999" thickBot="1" x14ac:dyDescent="0.45">
      <c r="A40" s="53" t="e">
        <f>Sprinklers_Effluent!E24</f>
        <v>#DIV/0!</v>
      </c>
      <c r="B40" s="54"/>
      <c r="C40" s="54"/>
      <c r="D40" s="55"/>
    </row>
    <row r="42" spans="1:9" ht="24.6" x14ac:dyDescent="0.55000000000000004">
      <c r="A42" s="44" t="s">
        <v>116</v>
      </c>
      <c r="B42" s="44"/>
      <c r="C42" s="44"/>
      <c r="D42" s="44"/>
      <c r="E42" s="44"/>
      <c r="F42" s="44"/>
      <c r="G42" s="44"/>
      <c r="H42" s="44"/>
    </row>
    <row r="44" spans="1:9" x14ac:dyDescent="0.3">
      <c r="A44" s="68" t="s">
        <v>176</v>
      </c>
      <c r="B44" s="68"/>
      <c r="C44" s="68"/>
      <c r="D44" s="68"/>
      <c r="E44" s="68"/>
      <c r="F44" s="68"/>
      <c r="G44" s="68"/>
      <c r="H44" s="68"/>
      <c r="I44" s="68"/>
    </row>
    <row r="45" spans="1:9" ht="32.25" customHeight="1" x14ac:dyDescent="0.3">
      <c r="A45" s="68"/>
      <c r="B45" s="68"/>
      <c r="C45" s="68"/>
      <c r="D45" s="68"/>
      <c r="E45" s="68"/>
      <c r="F45" s="68"/>
      <c r="G45" s="68"/>
      <c r="H45" s="68"/>
      <c r="I45" s="68"/>
    </row>
    <row r="46" spans="1:9" ht="16.8" x14ac:dyDescent="0.4">
      <c r="A46" s="5"/>
      <c r="B46" s="5"/>
      <c r="C46" s="5"/>
      <c r="D46" s="5"/>
      <c r="E46" s="5"/>
      <c r="F46" s="5"/>
      <c r="G46" s="5"/>
      <c r="H46" s="5"/>
      <c r="I46" s="5"/>
    </row>
  </sheetData>
  <mergeCells count="55">
    <mergeCell ref="D29:F29"/>
    <mergeCell ref="A29:C29"/>
    <mergeCell ref="A30:C30"/>
    <mergeCell ref="A25:C25"/>
    <mergeCell ref="A26:C26"/>
    <mergeCell ref="A27:C27"/>
    <mergeCell ref="A28:C28"/>
    <mergeCell ref="A19:C19"/>
    <mergeCell ref="A20:C20"/>
    <mergeCell ref="A21:C21"/>
    <mergeCell ref="D18:F18"/>
    <mergeCell ref="D19:F19"/>
    <mergeCell ref="D20:F20"/>
    <mergeCell ref="D21:F21"/>
    <mergeCell ref="A15:E15"/>
    <mergeCell ref="A12:C12"/>
    <mergeCell ref="A17:F17"/>
    <mergeCell ref="A18:C18"/>
    <mergeCell ref="A42:H42"/>
    <mergeCell ref="A44:I45"/>
    <mergeCell ref="A36:D36"/>
    <mergeCell ref="F36:I36"/>
    <mergeCell ref="A37:D37"/>
    <mergeCell ref="F37:I37"/>
    <mergeCell ref="A39:D39"/>
    <mergeCell ref="A40:D40"/>
    <mergeCell ref="A34:E34"/>
    <mergeCell ref="A22:C22"/>
    <mergeCell ref="A23:C23"/>
    <mergeCell ref="A24:C24"/>
    <mergeCell ref="A31:C31"/>
    <mergeCell ref="D30:F30"/>
    <mergeCell ref="D31:F31"/>
    <mergeCell ref="D22:F22"/>
    <mergeCell ref="D23:F23"/>
    <mergeCell ref="A32:C32"/>
    <mergeCell ref="D32:F32"/>
    <mergeCell ref="D24:F24"/>
    <mergeCell ref="D25:F25"/>
    <mergeCell ref="D26:F26"/>
    <mergeCell ref="D27:F27"/>
    <mergeCell ref="D28:F28"/>
    <mergeCell ref="A9:B9"/>
    <mergeCell ref="D9:I9"/>
    <mergeCell ref="A13:C13"/>
    <mergeCell ref="A1:D5"/>
    <mergeCell ref="A7:B7"/>
    <mergeCell ref="D7:I7"/>
    <mergeCell ref="A8:B8"/>
    <mergeCell ref="D8:I8"/>
    <mergeCell ref="A10:B10"/>
    <mergeCell ref="D10:I10"/>
    <mergeCell ref="A11:B11"/>
    <mergeCell ref="D11:I11"/>
    <mergeCell ref="D12:I12"/>
  </mergeCells>
  <dataValidations count="2">
    <dataValidation type="list" allowBlank="1" showInputMessage="1" showErrorMessage="1" sqref="V22" xr:uid="{A2F018DC-00BF-4908-A953-B35D6A1C3508}">
      <formula1>$M$12:$N$12</formula1>
    </dataValidation>
    <dataValidation type="list" allowBlank="1" showInputMessage="1" showErrorMessage="1" sqref="D11:I11" xr:uid="{73B727F7-5B77-4CAD-8BC1-5BF224AF638F}">
      <formula1>$M$11:$R$11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04D7FB3484742B2188C82CA9E898B" ma:contentTypeVersion="12" ma:contentTypeDescription="Create a new document." ma:contentTypeScope="" ma:versionID="e4a4ed6ec03977bba3880032964464b6">
  <xsd:schema xmlns:xsd="http://www.w3.org/2001/XMLSchema" xmlns:xs="http://www.w3.org/2001/XMLSchema" xmlns:p="http://schemas.microsoft.com/office/2006/metadata/properties" xmlns:ns2="6298143d-028f-4548-9fa8-1a89d65691be" xmlns:ns3="c3c64aa6-c3da-48fa-9ccd-d0b4f91508ff" targetNamespace="http://schemas.microsoft.com/office/2006/metadata/properties" ma:root="true" ma:fieldsID="8b3dd921ea19aa6ac223708e148af268" ns2:_="" ns3:_="">
    <xsd:import namespace="6298143d-028f-4548-9fa8-1a89d65691be"/>
    <xsd:import namespace="c3c64aa6-c3da-48fa-9ccd-d0b4f91508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8143d-028f-4548-9fa8-1a89d65691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6a4d99b8-b2ef-4643-b535-1737b5e5fe3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c64aa6-c3da-48fa-9ccd-d0b4f91508ff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c481b63-0356-49ee-a94a-9b5561386c66}" ma:internalName="TaxCatchAll" ma:showField="CatchAllData" ma:web="c3c64aa6-c3da-48fa-9ccd-d0b4f91508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298143d-028f-4548-9fa8-1a89d65691be">
      <Terms xmlns="http://schemas.microsoft.com/office/infopath/2007/PartnerControls"/>
    </lcf76f155ced4ddcb4097134ff3c332f>
    <TaxCatchAll xmlns="c3c64aa6-c3da-48fa-9ccd-d0b4f91508ff" xsi:nil="true"/>
  </documentManagement>
</p:properties>
</file>

<file path=customXml/itemProps1.xml><?xml version="1.0" encoding="utf-8"?>
<ds:datastoreItem xmlns:ds="http://schemas.openxmlformats.org/officeDocument/2006/customXml" ds:itemID="{C2D1C27D-0D86-4D66-A02F-C5DE4C6EBA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8143d-028f-4548-9fa8-1a89d65691be"/>
    <ds:schemaRef ds:uri="c3c64aa6-c3da-48fa-9ccd-d0b4f91508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C23D50-2966-4B0E-936B-36808A1164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F703EB-C81F-4076-BBA8-8C48480A4913}">
  <ds:schemaRefs>
    <ds:schemaRef ds:uri="http://schemas.microsoft.com/office/2006/metadata/properties"/>
    <ds:schemaRef ds:uri="http://schemas.microsoft.com/office/infopath/2007/PartnerControls"/>
    <ds:schemaRef ds:uri="6298143d-028f-4548-9fa8-1a89d65691be"/>
    <ds:schemaRef ds:uri="c3c64aa6-c3da-48fa-9ccd-d0b4f91508f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Pivot_Lateral</vt:lpstr>
      <vt:lpstr>Pivot_Lateral Report</vt:lpstr>
      <vt:lpstr>Rotorainer_Gun</vt:lpstr>
      <vt:lpstr>Rotorainer_Gun Report</vt:lpstr>
      <vt:lpstr>Sprinklers_Effluent</vt:lpstr>
      <vt:lpstr>Sprinklers_Effluent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Matheson</dc:creator>
  <cp:keywords/>
  <dc:description/>
  <cp:lastModifiedBy>Keeva Hintz</cp:lastModifiedBy>
  <cp:revision/>
  <cp:lastPrinted>2024-12-18T23:15:22Z</cp:lastPrinted>
  <dcterms:created xsi:type="dcterms:W3CDTF">2024-12-09T20:01:48Z</dcterms:created>
  <dcterms:modified xsi:type="dcterms:W3CDTF">2025-12-14T22:31:37Z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0x01010018304D7FB3484742B2188C82CA9E898B</vt:lpwstr>
  </property>
  <property fmtid="{D5CDD505-2E9C-101B-9397-08002B2CF9AE}" pid="3" name="Order">
    <vt:r8>52471400</vt:r8>
  </property>
  <property fmtid="{D5CDD505-2E9C-101B-9397-08002B2CF9AE}" pid="4" name="MediaServiceImageTags">
    <vt:lpwstr/>
  </property>
</Properties>
</file>